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uSeon\Project\FTES Target\Semester Summary\"/>
    </mc:Choice>
  </mc:AlternateContent>
  <bookViews>
    <workbookView xWindow="0" yWindow="0" windowWidth="14130" windowHeight="11040"/>
  </bookViews>
  <sheets>
    <sheet name="Summar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J18" i="1"/>
  <c r="I16" i="1"/>
  <c r="N18" i="1" l="1"/>
  <c r="AG19" i="1" l="1"/>
  <c r="AH19" i="1"/>
  <c r="AH9" i="1"/>
  <c r="AH10" i="1"/>
  <c r="AH11" i="1"/>
  <c r="AH12" i="1"/>
  <c r="AH15" i="1"/>
  <c r="AH17" i="1"/>
  <c r="AH8" i="1"/>
  <c r="AG9" i="1"/>
  <c r="AG10" i="1"/>
  <c r="AG11" i="1"/>
  <c r="AG12" i="1"/>
  <c r="AG15" i="1"/>
  <c r="AG8" i="1"/>
  <c r="AB18" i="1"/>
  <c r="K16" i="1" l="1"/>
  <c r="K18" i="1" s="1"/>
  <c r="AA16" i="1" l="1"/>
  <c r="R18" i="1"/>
  <c r="L19" i="1"/>
  <c r="L15" i="1"/>
  <c r="L14" i="1"/>
  <c r="L13" i="1"/>
  <c r="L12" i="1"/>
  <c r="L11" i="1"/>
  <c r="L10" i="1"/>
  <c r="L9" i="1"/>
  <c r="L8" i="1"/>
  <c r="L16" i="1" s="1"/>
  <c r="AB16" i="1"/>
  <c r="R16" i="1"/>
  <c r="AF24" i="1" l="1"/>
  <c r="AH24" i="1" s="1"/>
  <c r="P24" i="1"/>
  <c r="O24" i="1"/>
  <c r="AF23" i="1"/>
  <c r="AG23" i="1" s="1"/>
  <c r="P23" i="1"/>
  <c r="O23" i="1"/>
  <c r="N22" i="1"/>
  <c r="M22" i="1"/>
  <c r="J22" i="1"/>
  <c r="AF19" i="1"/>
  <c r="AD19" i="1"/>
  <c r="AC19" i="1"/>
  <c r="P19" i="1"/>
  <c r="O19" i="1"/>
  <c r="AF17" i="1"/>
  <c r="AD17" i="1"/>
  <c r="AC17" i="1"/>
  <c r="T17" i="1"/>
  <c r="S17" i="1"/>
  <c r="P17" i="1"/>
  <c r="O17" i="1"/>
  <c r="AE8" i="1"/>
  <c r="Y16" i="1"/>
  <c r="W16" i="1"/>
  <c r="W18" i="1" s="1"/>
  <c r="U16" i="1"/>
  <c r="U18" i="1" s="1"/>
  <c r="U17" i="1" s="1"/>
  <c r="Q16" i="1"/>
  <c r="N16" i="1"/>
  <c r="M16" i="1"/>
  <c r="M18" i="1" s="1"/>
  <c r="AF15" i="1"/>
  <c r="AD15" i="1"/>
  <c r="AC15" i="1"/>
  <c r="T15" i="1"/>
  <c r="S15" i="1"/>
  <c r="O15" i="1"/>
  <c r="AF14" i="1"/>
  <c r="AD14" i="1"/>
  <c r="AC14" i="1"/>
  <c r="T14" i="1"/>
  <c r="S14" i="1"/>
  <c r="O14" i="1"/>
  <c r="AF13" i="1"/>
  <c r="AD13" i="1"/>
  <c r="AC13" i="1"/>
  <c r="T13" i="1"/>
  <c r="S13" i="1"/>
  <c r="P13" i="1"/>
  <c r="O13" i="1"/>
  <c r="AF12" i="1"/>
  <c r="AD12" i="1"/>
  <c r="AC12" i="1"/>
  <c r="T12" i="1"/>
  <c r="S12" i="1"/>
  <c r="P12" i="1"/>
  <c r="O12" i="1"/>
  <c r="AF11" i="1"/>
  <c r="AD11" i="1"/>
  <c r="AC11" i="1"/>
  <c r="T11" i="1"/>
  <c r="S11" i="1"/>
  <c r="P11" i="1"/>
  <c r="O11" i="1"/>
  <c r="AF10" i="1"/>
  <c r="AD10" i="1"/>
  <c r="AC10" i="1"/>
  <c r="T10" i="1"/>
  <c r="S10" i="1"/>
  <c r="P10" i="1"/>
  <c r="O10" i="1"/>
  <c r="AF9" i="1"/>
  <c r="AD9" i="1"/>
  <c r="AC9" i="1"/>
  <c r="V9" i="1"/>
  <c r="T9" i="1"/>
  <c r="S9" i="1"/>
  <c r="P9" i="1"/>
  <c r="O9" i="1"/>
  <c r="AF8" i="1"/>
  <c r="AD8" i="1"/>
  <c r="AC8" i="1"/>
  <c r="T8" i="1"/>
  <c r="S8" i="1"/>
  <c r="P8" i="1"/>
  <c r="O8" i="1"/>
  <c r="AH14" i="1" l="1"/>
  <c r="AG14" i="1"/>
  <c r="AH13" i="1"/>
  <c r="AG13" i="1"/>
  <c r="AE11" i="1"/>
  <c r="X9" i="1"/>
  <c r="X12" i="1"/>
  <c r="X10" i="1"/>
  <c r="AE9" i="1"/>
  <c r="X11" i="1"/>
  <c r="V8" i="1"/>
  <c r="V16" i="1" s="1"/>
  <c r="V13" i="1"/>
  <c r="X8" i="1"/>
  <c r="V10" i="1"/>
  <c r="V12" i="1"/>
  <c r="AE12" i="1"/>
  <c r="X13" i="1"/>
  <c r="N21" i="1"/>
  <c r="AF18" i="1"/>
  <c r="J16" i="1"/>
  <c r="V11" i="1"/>
  <c r="X14" i="1"/>
  <c r="V15" i="1"/>
  <c r="T16" i="1"/>
  <c r="AF22" i="1"/>
  <c r="AH22" i="1" s="1"/>
  <c r="AH23" i="1"/>
  <c r="AG24" i="1"/>
  <c r="V14" i="1"/>
  <c r="AE13" i="1"/>
  <c r="AF16" i="1"/>
  <c r="AA18" i="1"/>
  <c r="X19" i="1"/>
  <c r="AE14" i="1"/>
  <c r="O16" i="1"/>
  <c r="S16" i="1"/>
  <c r="AC16" i="1"/>
  <c r="AE10" i="1"/>
  <c r="X15" i="1"/>
  <c r="AE15" i="1"/>
  <c r="P16" i="1"/>
  <c r="AD16" i="1"/>
  <c r="AH16" i="1" l="1"/>
  <c r="AG16" i="1"/>
  <c r="AG18" i="1"/>
  <c r="AH18" i="1"/>
  <c r="AE16" i="1"/>
  <c r="O18" i="1"/>
  <c r="P18" i="1"/>
  <c r="AD18" i="1"/>
  <c r="AC18" i="1"/>
  <c r="S19" i="1"/>
  <c r="T19" i="1"/>
  <c r="Q18" i="1"/>
  <c r="L18" i="1" s="1"/>
  <c r="X16" i="1"/>
  <c r="Y15" i="1" s="1"/>
  <c r="T18" i="1" l="1"/>
  <c r="S18" i="1"/>
  <c r="Y13" i="1"/>
  <c r="Y9" i="1"/>
  <c r="X18" i="1"/>
  <c r="Y10" i="1"/>
  <c r="Y11" i="1"/>
  <c r="Y12" i="1"/>
  <c r="Y8" i="1"/>
  <c r="Y14" i="1"/>
</calcChain>
</file>

<file path=xl/sharedStrings.xml><?xml version="1.0" encoding="utf-8"?>
<sst xmlns="http://schemas.openxmlformats.org/spreadsheetml/2006/main" count="59" uniqueCount="49">
  <si>
    <t>QTR FTES</t>
  </si>
  <si>
    <t>CY FTES</t>
  </si>
  <si>
    <t>COLLEGE</t>
  </si>
  <si>
    <t>08/09 CY FTES FINAL</t>
  </si>
  <si>
    <t>10/11 CY FTES FINAL</t>
  </si>
  <si>
    <t>11/12 CY FTES FINAL</t>
  </si>
  <si>
    <t>12/13 CY FTES FINAL</t>
  </si>
  <si>
    <t>13/14 CY FTES FINAL</t>
  </si>
  <si>
    <t>14/15 CY FTES FINAL</t>
  </si>
  <si>
    <t>15/16 CY PROJECTED</t>
  </si>
  <si>
    <t>15/16 CY FTES FINAL</t>
  </si>
  <si>
    <t>Projected</t>
  </si>
  <si>
    <t>FTES ACTUAL - INIT TARGET</t>
  </si>
  <si>
    <t>% ACTUAL/ PROJECTED</t>
  </si>
  <si>
    <t xml:space="preserve">Projected </t>
  </si>
  <si>
    <t>Projected SP16</t>
  </si>
  <si>
    <t>% of projected SP16</t>
  </si>
  <si>
    <t>FINAL</t>
  </si>
  <si>
    <t>Final SP16 adj by ERSS</t>
  </si>
  <si>
    <t>% of total SP16</t>
  </si>
  <si>
    <t>Projected (original)</t>
  </si>
  <si>
    <t>% of projected SP17</t>
  </si>
  <si>
    <t>CALC to date</t>
  </si>
  <si>
    <t>DIFF (CALC - TARGET)</t>
  </si>
  <si>
    <t xml:space="preserve">% of PROJECTED </t>
  </si>
  <si>
    <t>A/L</t>
  </si>
  <si>
    <t>B/E</t>
  </si>
  <si>
    <t>CCOE</t>
  </si>
  <si>
    <t>ECST</t>
  </si>
  <si>
    <t>H/HS</t>
  </si>
  <si>
    <t>N/SS</t>
  </si>
  <si>
    <t>HNR</t>
  </si>
  <si>
    <t>OTHER*</t>
  </si>
  <si>
    <t>TOTAL</t>
  </si>
  <si>
    <t>RESIDENT FTES</t>
  </si>
  <si>
    <t>NON-RESIDENT FTES</t>
  </si>
  <si>
    <t>Based on ERSS:</t>
  </si>
  <si>
    <t>Total</t>
  </si>
  <si>
    <r>
      <rPr>
        <vertAlign val="superscript"/>
        <sz val="9"/>
        <color indexed="8"/>
        <rFont val="Arial"/>
        <family val="2"/>
      </rPr>
      <t>*</t>
    </r>
    <r>
      <rPr>
        <sz val="9"/>
        <color theme="1"/>
        <rFont val="Arial"/>
        <family val="2"/>
      </rPr>
      <t>Includes courses with in the following subjects: UNIV, ATHL, and LIBR</t>
    </r>
  </si>
  <si>
    <t>Final</t>
  </si>
  <si>
    <t>Annual</t>
  </si>
  <si>
    <t>18/19 CY PROJECTED</t>
  </si>
  <si>
    <t>Summer 2018</t>
  </si>
  <si>
    <t>Fall 2018</t>
  </si>
  <si>
    <t>Spring 2019</t>
  </si>
  <si>
    <t>16/17 CY FTES FINAL</t>
  </si>
  <si>
    <t>Note: "CY Projected" (column 4) reflects the total FTES that each college is projected to achieve this year (calculated after summer and fall were final)</t>
  </si>
  <si>
    <t xml:space="preserve"> FTES targets/projections for 2018-2019</t>
  </si>
  <si>
    <t>17/18 CY FTES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</si>
</sst>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_);[Red]\(0\)"/>
    <numFmt numFmtId="167" formatCode="#,##0.0_);\(#,##0.0\)"/>
    <numFmt numFmtId="168" formatCode="#,##0.0_);[Red]\(#,##0.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vertAlign val="superscript"/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/>
    <xf numFmtId="0" fontId="13" fillId="0" borderId="55" applyNumberFormat="0" applyFill="0" applyAlignment="0" applyProtection="0"/>
    <xf numFmtId="0" fontId="14" fillId="0" borderId="56" applyNumberFormat="0" applyFill="0" applyAlignment="0" applyProtection="0"/>
    <xf numFmtId="0" fontId="15" fillId="0" borderId="57" applyNumberFormat="0" applyFill="0" applyAlignment="0" applyProtection="0"/>
    <xf numFmtId="0" fontId="15" fillId="0" borderId="0" applyNumberFormat="0" applyFill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58" applyNumberFormat="0" applyAlignment="0" applyProtection="0"/>
    <xf numFmtId="0" fontId="20" fillId="16" borderId="59" applyNumberFormat="0" applyAlignment="0" applyProtection="0"/>
    <xf numFmtId="0" fontId="21" fillId="16" borderId="58" applyNumberFormat="0" applyAlignment="0" applyProtection="0"/>
    <xf numFmtId="0" fontId="22" fillId="0" borderId="60" applyNumberFormat="0" applyFill="0" applyAlignment="0" applyProtection="0"/>
    <xf numFmtId="0" fontId="23" fillId="17" borderId="61" applyNumberFormat="0" applyAlignment="0" applyProtection="0"/>
    <xf numFmtId="0" fontId="2" fillId="0" borderId="0" applyNumberFormat="0" applyFill="0" applyBorder="0" applyAlignment="0" applyProtection="0"/>
    <xf numFmtId="0" fontId="1" fillId="18" borderId="62" applyNumberFormat="0" applyFont="0" applyAlignment="0" applyProtection="0"/>
    <xf numFmtId="0" fontId="24" fillId="0" borderId="0" applyNumberFormat="0" applyFill="0" applyBorder="0" applyAlignment="0" applyProtection="0"/>
    <xf numFmtId="0" fontId="3" fillId="0" borderId="63" applyNumberFormat="0" applyFill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25" fillId="42" borderId="0" applyNumberFormat="0" applyBorder="0" applyAlignment="0" applyProtection="0"/>
  </cellStyleXfs>
  <cellXfs count="205">
    <xf numFmtId="0" fontId="0" fillId="0" borderId="0" xfId="0"/>
    <xf numFmtId="0" fontId="3" fillId="0" borderId="0" xfId="0" applyFont="1"/>
    <xf numFmtId="0" fontId="0" fillId="0" borderId="0" xfId="0" applyFill="1"/>
    <xf numFmtId="15" fontId="0" fillId="0" borderId="0" xfId="0" applyNumberFormat="1"/>
    <xf numFmtId="0" fontId="5" fillId="0" borderId="0" xfId="3" applyFont="1" applyAlignment="1">
      <alignment horizontal="center" vertical="center"/>
    </xf>
    <xf numFmtId="0" fontId="5" fillId="0" borderId="0" xfId="3" applyFont="1" applyFill="1" applyAlignment="1">
      <alignment horizontal="center" vertical="center"/>
    </xf>
    <xf numFmtId="0" fontId="6" fillId="0" borderId="1" xfId="3" applyFont="1" applyBorder="1" applyAlignment="1"/>
    <xf numFmtId="0" fontId="6" fillId="0" borderId="2" xfId="3" applyFont="1" applyBorder="1" applyAlignment="1"/>
    <xf numFmtId="43" fontId="5" fillId="0" borderId="2" xfId="1" applyFont="1" applyBorder="1" applyAlignment="1"/>
    <xf numFmtId="0" fontId="6" fillId="0" borderId="10" xfId="3" applyFont="1" applyBorder="1" applyAlignment="1"/>
    <xf numFmtId="0" fontId="6" fillId="0" borderId="0" xfId="3" applyFont="1" applyBorder="1" applyAlignment="1"/>
    <xf numFmtId="43" fontId="6" fillId="0" borderId="0" xfId="1" applyFont="1" applyBorder="1" applyAlignment="1"/>
    <xf numFmtId="0" fontId="0" fillId="0" borderId="10" xfId="0" applyBorder="1"/>
    <xf numFmtId="0" fontId="0" fillId="0" borderId="0" xfId="0" applyBorder="1"/>
    <xf numFmtId="0" fontId="7" fillId="0" borderId="15" xfId="3" applyFont="1" applyBorder="1" applyAlignment="1"/>
    <xf numFmtId="164" fontId="7" fillId="0" borderId="16" xfId="1" applyNumberFormat="1" applyFont="1" applyFill="1" applyBorder="1" applyAlignment="1">
      <alignment horizontal="center" textRotation="90" wrapText="1"/>
    </xf>
    <xf numFmtId="43" fontId="7" fillId="0" borderId="17" xfId="1" applyFont="1" applyFill="1" applyBorder="1" applyAlignment="1">
      <alignment horizontal="center" textRotation="90" wrapText="1"/>
    </xf>
    <xf numFmtId="0" fontId="7" fillId="0" borderId="17" xfId="1" applyNumberFormat="1" applyFont="1" applyFill="1" applyBorder="1" applyAlignment="1">
      <alignment horizontal="center" textRotation="90" wrapText="1"/>
    </xf>
    <xf numFmtId="0" fontId="7" fillId="0" borderId="19" xfId="3" applyFont="1" applyFill="1" applyBorder="1" applyAlignment="1">
      <alignment horizontal="center" textRotation="90" wrapText="1"/>
    </xf>
    <xf numFmtId="6" fontId="7" fillId="0" borderId="20" xfId="3" applyNumberFormat="1" applyFont="1" applyFill="1" applyBorder="1" applyAlignment="1">
      <alignment horizontal="center" textRotation="90" wrapText="1"/>
    </xf>
    <xf numFmtId="0" fontId="7" fillId="0" borderId="21" xfId="3" applyFont="1" applyFill="1" applyBorder="1" applyAlignment="1">
      <alignment horizontal="center" textRotation="90" wrapText="1"/>
    </xf>
    <xf numFmtId="0" fontId="7" fillId="3" borderId="22" xfId="3" applyFont="1" applyFill="1" applyBorder="1" applyAlignment="1">
      <alignment horizontal="center" textRotation="90" wrapText="1"/>
    </xf>
    <xf numFmtId="0" fontId="7" fillId="0" borderId="24" xfId="3" applyFont="1" applyFill="1" applyBorder="1" applyAlignment="1">
      <alignment horizontal="center" textRotation="90" wrapText="1"/>
    </xf>
    <xf numFmtId="0" fontId="7" fillId="6" borderId="21" xfId="3" applyFont="1" applyFill="1" applyBorder="1" applyAlignment="1">
      <alignment horizontal="center" textRotation="90" wrapText="1"/>
    </xf>
    <xf numFmtId="165" fontId="7" fillId="6" borderId="22" xfId="2" applyNumberFormat="1" applyFont="1" applyFill="1" applyBorder="1" applyAlignment="1">
      <alignment horizontal="center" textRotation="90" wrapText="1"/>
    </xf>
    <xf numFmtId="0" fontId="0" fillId="0" borderId="0" xfId="0" applyAlignment="1">
      <alignment textRotation="90" wrapText="1"/>
    </xf>
    <xf numFmtId="0" fontId="0" fillId="0" borderId="0" xfId="0" applyAlignment="1">
      <alignment horizontal="center"/>
    </xf>
    <xf numFmtId="0" fontId="7" fillId="0" borderId="19" xfId="3" applyFont="1" applyBorder="1" applyAlignment="1"/>
    <xf numFmtId="164" fontId="8" fillId="0" borderId="20" xfId="1" applyNumberFormat="1" applyFont="1" applyFill="1" applyBorder="1" applyAlignment="1"/>
    <xf numFmtId="43" fontId="8" fillId="0" borderId="21" xfId="1" applyFont="1" applyFill="1" applyBorder="1" applyAlignment="1"/>
    <xf numFmtId="1" fontId="8" fillId="0" borderId="17" xfId="1" applyNumberFormat="1" applyFont="1" applyFill="1" applyBorder="1" applyAlignment="1"/>
    <xf numFmtId="0" fontId="7" fillId="0" borderId="26" xfId="3" applyFont="1" applyFill="1" applyBorder="1" applyAlignment="1">
      <alignment wrapText="1"/>
    </xf>
    <xf numFmtId="6" fontId="8" fillId="0" borderId="17" xfId="3" applyNumberFormat="1" applyFont="1" applyFill="1" applyBorder="1" applyAlignment="1"/>
    <xf numFmtId="0" fontId="7" fillId="0" borderId="17" xfId="3" applyFont="1" applyFill="1" applyBorder="1" applyAlignment="1">
      <alignment wrapText="1"/>
    </xf>
    <xf numFmtId="0" fontId="7" fillId="3" borderId="25" xfId="3" applyFont="1" applyFill="1" applyBorder="1" applyAlignment="1"/>
    <xf numFmtId="0" fontId="0" fillId="0" borderId="10" xfId="0" applyFill="1" applyBorder="1"/>
    <xf numFmtId="0" fontId="0" fillId="0" borderId="0" xfId="0" applyFill="1" applyBorder="1"/>
    <xf numFmtId="0" fontId="7" fillId="9" borderId="27" xfId="3" applyFont="1" applyFill="1" applyBorder="1" applyAlignment="1">
      <alignment wrapText="1"/>
    </xf>
    <xf numFmtId="0" fontId="8" fillId="6" borderId="28" xfId="3" applyFont="1" applyFill="1" applyBorder="1" applyAlignment="1">
      <alignment wrapText="1"/>
    </xf>
    <xf numFmtId="165" fontId="8" fillId="6" borderId="29" xfId="2" applyNumberFormat="1" applyFont="1" applyFill="1" applyBorder="1" applyAlignment="1">
      <alignment wrapText="1"/>
    </xf>
    <xf numFmtId="0" fontId="8" fillId="0" borderId="19" xfId="3" applyFont="1" applyFill="1" applyBorder="1" applyAlignment="1"/>
    <xf numFmtId="38" fontId="8" fillId="0" borderId="20" xfId="1" applyNumberFormat="1" applyFont="1" applyFill="1" applyBorder="1" applyAlignment="1"/>
    <xf numFmtId="38" fontId="8" fillId="0" borderId="21" xfId="1" applyNumberFormat="1" applyFont="1" applyFill="1" applyBorder="1" applyAlignment="1"/>
    <xf numFmtId="38" fontId="8" fillId="0" borderId="21" xfId="3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8" fillId="0" borderId="19" xfId="0" applyNumberFormat="1" applyFont="1" applyFill="1" applyBorder="1" applyAlignment="1">
      <alignment horizontal="right"/>
    </xf>
    <xf numFmtId="166" fontId="8" fillId="0" borderId="20" xfId="3" applyNumberFormat="1" applyFont="1" applyFill="1" applyBorder="1" applyAlignment="1">
      <alignment horizontal="right"/>
    </xf>
    <xf numFmtId="165" fontId="8" fillId="3" borderId="22" xfId="2" applyNumberFormat="1" applyFont="1" applyFill="1" applyBorder="1" applyAlignment="1">
      <alignment horizontal="right"/>
    </xf>
    <xf numFmtId="41" fontId="8" fillId="0" borderId="19" xfId="0" applyNumberFormat="1" applyFont="1" applyFill="1" applyBorder="1" applyAlignment="1">
      <alignment horizontal="right"/>
    </xf>
    <xf numFmtId="41" fontId="8" fillId="0" borderId="24" xfId="0" applyNumberFormat="1" applyFont="1" applyFill="1" applyBorder="1" applyAlignment="1">
      <alignment horizontal="right"/>
    </xf>
    <xf numFmtId="166" fontId="8" fillId="0" borderId="24" xfId="0" applyNumberFormat="1" applyFont="1" applyFill="1" applyBorder="1" applyAlignment="1">
      <alignment horizontal="right"/>
    </xf>
    <xf numFmtId="165" fontId="8" fillId="0" borderId="21" xfId="3" applyNumberFormat="1" applyFont="1" applyFill="1" applyBorder="1" applyAlignment="1">
      <alignment horizontal="right"/>
    </xf>
    <xf numFmtId="41" fontId="8" fillId="0" borderId="21" xfId="0" applyNumberFormat="1" applyFont="1" applyBorder="1" applyAlignment="1">
      <alignment horizontal="right"/>
    </xf>
    <xf numFmtId="38" fontId="8" fillId="6" borderId="9" xfId="3" applyNumberFormat="1" applyFont="1" applyFill="1" applyBorder="1" applyAlignment="1">
      <alignment horizontal="right"/>
    </xf>
    <xf numFmtId="165" fontId="8" fillId="6" borderId="8" xfId="2" applyNumberFormat="1" applyFont="1" applyFill="1" applyBorder="1" applyAlignment="1">
      <alignment horizontal="right"/>
    </xf>
    <xf numFmtId="41" fontId="0" fillId="0" borderId="0" xfId="0" applyNumberFormat="1"/>
    <xf numFmtId="167" fontId="0" fillId="0" borderId="0" xfId="0" applyNumberFormat="1"/>
    <xf numFmtId="165" fontId="0" fillId="0" borderId="0" xfId="0" applyNumberFormat="1"/>
    <xf numFmtId="41" fontId="8" fillId="0" borderId="28" xfId="0" applyNumberFormat="1" applyFont="1" applyBorder="1" applyAlignment="1">
      <alignment horizontal="right"/>
    </xf>
    <xf numFmtId="38" fontId="8" fillId="6" borderId="21" xfId="3" applyNumberFormat="1" applyFont="1" applyFill="1" applyBorder="1" applyAlignment="1">
      <alignment horizontal="right"/>
    </xf>
    <xf numFmtId="165" fontId="8" fillId="6" borderId="22" xfId="2" applyNumberFormat="1" applyFont="1" applyFill="1" applyBorder="1" applyAlignment="1">
      <alignment horizontal="right"/>
    </xf>
    <xf numFmtId="38" fontId="7" fillId="0" borderId="20" xfId="3" applyNumberFormat="1" applyFont="1" applyFill="1" applyBorder="1" applyAlignment="1"/>
    <xf numFmtId="38" fontId="7" fillId="0" borderId="21" xfId="3" applyNumberFormat="1" applyFont="1" applyFill="1" applyBorder="1" applyAlignment="1"/>
    <xf numFmtId="38" fontId="7" fillId="0" borderId="21" xfId="3" applyNumberFormat="1" applyFont="1" applyFill="1" applyBorder="1" applyAlignment="1">
      <alignment horizontal="right"/>
    </xf>
    <xf numFmtId="38" fontId="7" fillId="0" borderId="21" xfId="1" applyNumberFormat="1" applyFont="1" applyFill="1" applyBorder="1" applyAlignment="1">
      <alignment horizontal="right"/>
    </xf>
    <xf numFmtId="38" fontId="7" fillId="0" borderId="15" xfId="3" applyNumberFormat="1" applyFont="1" applyFill="1" applyBorder="1" applyAlignment="1">
      <alignment horizontal="right"/>
    </xf>
    <xf numFmtId="166" fontId="7" fillId="0" borderId="24" xfId="0" applyNumberFormat="1" applyFont="1" applyFill="1" applyBorder="1" applyAlignment="1">
      <alignment horizontal="right"/>
    </xf>
    <xf numFmtId="165" fontId="7" fillId="3" borderId="22" xfId="2" applyNumberFormat="1" applyFont="1" applyFill="1" applyBorder="1" applyAlignment="1">
      <alignment horizontal="right"/>
    </xf>
    <xf numFmtId="38" fontId="7" fillId="0" borderId="19" xfId="3" applyNumberFormat="1" applyFont="1" applyFill="1" applyBorder="1" applyAlignment="1">
      <alignment horizontal="right"/>
    </xf>
    <xf numFmtId="38" fontId="7" fillId="0" borderId="24" xfId="3" applyNumberFormat="1" applyFont="1" applyFill="1" applyBorder="1" applyAlignment="1">
      <alignment horizontal="right"/>
    </xf>
    <xf numFmtId="9" fontId="7" fillId="0" borderId="21" xfId="3" applyNumberFormat="1" applyFont="1" applyFill="1" applyBorder="1" applyAlignment="1">
      <alignment horizontal="right"/>
    </xf>
    <xf numFmtId="9" fontId="7" fillId="0" borderId="24" xfId="3" applyNumberFormat="1" applyFont="1" applyFill="1" applyBorder="1" applyAlignment="1">
      <alignment horizontal="right"/>
    </xf>
    <xf numFmtId="1" fontId="7" fillId="0" borderId="24" xfId="3" applyNumberFormat="1" applyFont="1" applyFill="1" applyBorder="1" applyAlignment="1">
      <alignment horizontal="right"/>
    </xf>
    <xf numFmtId="38" fontId="7" fillId="6" borderId="21" xfId="3" applyNumberFormat="1" applyFont="1" applyFill="1" applyBorder="1" applyAlignment="1">
      <alignment horizontal="right"/>
    </xf>
    <xf numFmtId="165" fontId="7" fillId="6" borderId="22" xfId="2" applyNumberFormat="1" applyFont="1" applyFill="1" applyBorder="1" applyAlignment="1">
      <alignment horizontal="right"/>
    </xf>
    <xf numFmtId="38" fontId="7" fillId="0" borderId="23" xfId="3" applyNumberFormat="1" applyFont="1" applyFill="1" applyBorder="1" applyAlignment="1"/>
    <xf numFmtId="166" fontId="7" fillId="0" borderId="21" xfId="3" applyNumberFormat="1" applyFont="1" applyFill="1" applyBorder="1" applyAlignment="1">
      <alignment horizontal="right"/>
    </xf>
    <xf numFmtId="166" fontId="7" fillId="0" borderId="24" xfId="3" applyNumberFormat="1" applyFont="1" applyFill="1" applyBorder="1" applyAlignment="1">
      <alignment horizontal="right"/>
    </xf>
    <xf numFmtId="38" fontId="7" fillId="9" borderId="24" xfId="3" applyNumberFormat="1" applyFont="1" applyFill="1" applyBorder="1" applyAlignment="1">
      <alignment horizontal="right"/>
    </xf>
    <xf numFmtId="38" fontId="7" fillId="0" borderId="30" xfId="3" applyNumberFormat="1" applyFont="1" applyFill="1" applyBorder="1" applyAlignment="1">
      <alignment horizontal="right"/>
    </xf>
    <xf numFmtId="38" fontId="7" fillId="9" borderId="21" xfId="3" applyNumberFormat="1" applyFont="1" applyFill="1" applyBorder="1" applyAlignment="1">
      <alignment horizontal="right"/>
    </xf>
    <xf numFmtId="10" fontId="8" fillId="0" borderId="21" xfId="3" applyNumberFormat="1" applyFont="1" applyFill="1" applyBorder="1" applyAlignment="1">
      <alignment horizontal="right"/>
    </xf>
    <xf numFmtId="10" fontId="0" fillId="0" borderId="0" xfId="0" applyNumberFormat="1"/>
    <xf numFmtId="0" fontId="7" fillId="0" borderId="31" xfId="3" applyFont="1" applyBorder="1" applyAlignment="1"/>
    <xf numFmtId="0" fontId="7" fillId="0" borderId="32" xfId="0" applyFont="1" applyBorder="1"/>
    <xf numFmtId="0" fontId="7" fillId="0" borderId="32" xfId="0" applyFont="1" applyFill="1" applyBorder="1"/>
    <xf numFmtId="38" fontId="7" fillId="0" borderId="33" xfId="3" applyNumberFormat="1" applyFont="1" applyFill="1" applyBorder="1" applyAlignment="1"/>
    <xf numFmtId="38" fontId="7" fillId="0" borderId="33" xfId="3" applyNumberFormat="1" applyFont="1" applyFill="1" applyBorder="1" applyAlignment="1">
      <alignment horizontal="right"/>
    </xf>
    <xf numFmtId="38" fontId="7" fillId="0" borderId="33" xfId="1" applyNumberFormat="1" applyFont="1" applyFill="1" applyBorder="1" applyAlignment="1">
      <alignment horizontal="right"/>
    </xf>
    <xf numFmtId="38" fontId="7" fillId="0" borderId="31" xfId="3" applyNumberFormat="1" applyFont="1" applyFill="1" applyBorder="1" applyAlignment="1">
      <alignment horizontal="right"/>
    </xf>
    <xf numFmtId="166" fontId="7" fillId="0" borderId="33" xfId="3" applyNumberFormat="1" applyFont="1" applyFill="1" applyBorder="1" applyAlignment="1">
      <alignment horizontal="right"/>
    </xf>
    <xf numFmtId="165" fontId="8" fillId="3" borderId="34" xfId="2" applyNumberFormat="1" applyFont="1" applyFill="1" applyBorder="1" applyAlignment="1">
      <alignment horizontal="right"/>
    </xf>
    <xf numFmtId="166" fontId="7" fillId="0" borderId="35" xfId="3" applyNumberFormat="1" applyFont="1" applyFill="1" applyBorder="1" applyAlignment="1">
      <alignment horizontal="right"/>
    </xf>
    <xf numFmtId="38" fontId="7" fillId="6" borderId="33" xfId="3" applyNumberFormat="1" applyFont="1" applyFill="1" applyBorder="1" applyAlignment="1">
      <alignment horizontal="right"/>
    </xf>
    <xf numFmtId="165" fontId="7" fillId="6" borderId="34" xfId="2" applyNumberFormat="1" applyFont="1" applyFill="1" applyBorder="1" applyAlignment="1">
      <alignment horizontal="right"/>
    </xf>
    <xf numFmtId="0" fontId="0" fillId="0" borderId="0" xfId="0" applyFill="1" applyAlignment="1"/>
    <xf numFmtId="0" fontId="7" fillId="0" borderId="0" xfId="3" applyFont="1" applyFill="1" applyBorder="1" applyAlignment="1"/>
    <xf numFmtId="0" fontId="7" fillId="0" borderId="21" xfId="3" applyFont="1" applyFill="1" applyBorder="1" applyAlignment="1"/>
    <xf numFmtId="0" fontId="0" fillId="0" borderId="21" xfId="0" applyBorder="1"/>
    <xf numFmtId="3" fontId="0" fillId="0" borderId="21" xfId="0" applyNumberFormat="1" applyBorder="1"/>
    <xf numFmtId="3" fontId="2" fillId="0" borderId="21" xfId="0" applyNumberFormat="1" applyFont="1" applyBorder="1"/>
    <xf numFmtId="3" fontId="0" fillId="8" borderId="21" xfId="0" applyNumberFormat="1" applyFill="1" applyBorder="1"/>
    <xf numFmtId="3" fontId="2" fillId="8" borderId="21" xfId="0" applyNumberFormat="1" applyFont="1" applyFill="1" applyBorder="1"/>
    <xf numFmtId="3" fontId="0" fillId="10" borderId="21" xfId="0" applyNumberFormat="1" applyFill="1" applyBorder="1"/>
    <xf numFmtId="0" fontId="0" fillId="10" borderId="21" xfId="0" applyFill="1" applyBorder="1"/>
    <xf numFmtId="165" fontId="3" fillId="10" borderId="21" xfId="0" applyNumberFormat="1" applyFont="1" applyFill="1" applyBorder="1"/>
    <xf numFmtId="0" fontId="9" fillId="0" borderId="0" xfId="0" applyFont="1"/>
    <xf numFmtId="0" fontId="0" fillId="11" borderId="0" xfId="0" applyFill="1"/>
    <xf numFmtId="0" fontId="2" fillId="0" borderId="0" xfId="0" applyFont="1"/>
    <xf numFmtId="0" fontId="5" fillId="0" borderId="0" xfId="3" applyFont="1" applyFill="1" applyBorder="1" applyAlignment="1"/>
    <xf numFmtId="0" fontId="9" fillId="0" borderId="0" xfId="0" applyFont="1" applyFill="1"/>
    <xf numFmtId="38" fontId="0" fillId="0" borderId="0" xfId="0" applyNumberFormat="1"/>
    <xf numFmtId="3" fontId="0" fillId="0" borderId="0" xfId="0" applyNumberFormat="1"/>
    <xf numFmtId="168" fontId="7" fillId="0" borderId="21" xfId="3" applyNumberFormat="1" applyFont="1" applyFill="1" applyBorder="1" applyAlignment="1">
      <alignment horizontal="right"/>
    </xf>
    <xf numFmtId="0" fontId="6" fillId="7" borderId="13" xfId="3" applyFont="1" applyFill="1" applyBorder="1" applyAlignment="1">
      <alignment horizontal="center"/>
    </xf>
    <xf numFmtId="0" fontId="7" fillId="4" borderId="24" xfId="3" applyFont="1" applyFill="1" applyBorder="1" applyAlignment="1">
      <alignment horizontal="center" textRotation="90" wrapText="1"/>
    </xf>
    <xf numFmtId="0" fontId="0" fillId="4" borderId="0" xfId="0" applyFill="1" applyBorder="1"/>
    <xf numFmtId="165" fontId="8" fillId="4" borderId="24" xfId="0" applyNumberFormat="1" applyFont="1" applyFill="1" applyBorder="1" applyAlignment="1">
      <alignment horizontal="right"/>
    </xf>
    <xf numFmtId="165" fontId="7" fillId="4" borderId="24" xfId="0" applyNumberFormat="1" applyFont="1" applyFill="1" applyBorder="1" applyAlignment="1">
      <alignment horizontal="right"/>
    </xf>
    <xf numFmtId="165" fontId="8" fillId="4" borderId="35" xfId="0" applyNumberFormat="1" applyFont="1" applyFill="1" applyBorder="1" applyAlignment="1">
      <alignment horizontal="right"/>
    </xf>
    <xf numFmtId="164" fontId="7" fillId="6" borderId="20" xfId="1" applyNumberFormat="1" applyFont="1" applyFill="1" applyBorder="1" applyAlignment="1">
      <alignment horizontal="center" textRotation="90" wrapText="1"/>
    </xf>
    <xf numFmtId="164" fontId="8" fillId="6" borderId="36" xfId="1" applyNumberFormat="1" applyFont="1" applyFill="1" applyBorder="1" applyAlignment="1">
      <alignment wrapText="1"/>
    </xf>
    <xf numFmtId="38" fontId="8" fillId="6" borderId="7" xfId="3" applyNumberFormat="1" applyFont="1" applyFill="1" applyBorder="1" applyAlignment="1">
      <alignment horizontal="right"/>
    </xf>
    <xf numFmtId="38" fontId="8" fillId="6" borderId="20" xfId="3" applyNumberFormat="1" applyFont="1" applyFill="1" applyBorder="1" applyAlignment="1">
      <alignment horizontal="right"/>
    </xf>
    <xf numFmtId="38" fontId="8" fillId="6" borderId="37" xfId="3" applyNumberFormat="1" applyFont="1" applyFill="1" applyBorder="1" applyAlignment="1">
      <alignment horizontal="right"/>
    </xf>
    <xf numFmtId="0" fontId="7" fillId="0" borderId="43" xfId="3" applyFont="1" applyFill="1" applyBorder="1" applyAlignment="1">
      <alignment horizontal="center" textRotation="90" wrapText="1"/>
    </xf>
    <xf numFmtId="0" fontId="3" fillId="0" borderId="44" xfId="0" applyFont="1" applyFill="1" applyBorder="1" applyAlignment="1">
      <alignment horizontal="center" textRotation="90"/>
    </xf>
    <xf numFmtId="0" fontId="7" fillId="9" borderId="45" xfId="3" applyFont="1" applyFill="1" applyBorder="1" applyAlignment="1">
      <alignment wrapText="1"/>
    </xf>
    <xf numFmtId="0" fontId="0" fillId="0" borderId="46" xfId="0" applyFill="1" applyBorder="1"/>
    <xf numFmtId="38" fontId="8" fillId="9" borderId="43" xfId="3" applyNumberFormat="1" applyFont="1" applyFill="1" applyBorder="1" applyAlignment="1">
      <alignment horizontal="right"/>
    </xf>
    <xf numFmtId="38" fontId="7" fillId="9" borderId="43" xfId="3" applyNumberFormat="1" applyFont="1" applyFill="1" applyBorder="1" applyAlignment="1">
      <alignment horizontal="right"/>
    </xf>
    <xf numFmtId="38" fontId="7" fillId="0" borderId="48" xfId="3" applyNumberFormat="1" applyFont="1" applyFill="1" applyBorder="1" applyAlignment="1">
      <alignment horizontal="right"/>
    </xf>
    <xf numFmtId="38" fontId="7" fillId="9" borderId="49" xfId="3" applyNumberFormat="1" applyFont="1" applyFill="1" applyBorder="1" applyAlignment="1">
      <alignment horizontal="right"/>
    </xf>
    <xf numFmtId="38" fontId="7" fillId="0" borderId="50" xfId="3" applyNumberFormat="1" applyFont="1" applyFill="1" applyBorder="1" applyAlignment="1">
      <alignment horizontal="right"/>
    </xf>
    <xf numFmtId="10" fontId="8" fillId="0" borderId="50" xfId="3" applyNumberFormat="1" applyFont="1" applyFill="1" applyBorder="1" applyAlignment="1">
      <alignment horizontal="right"/>
    </xf>
    <xf numFmtId="38" fontId="7" fillId="0" borderId="49" xfId="3" applyNumberFormat="1" applyFont="1" applyFill="1" applyBorder="1" applyAlignment="1">
      <alignment horizontal="right"/>
    </xf>
    <xf numFmtId="166" fontId="7" fillId="0" borderId="49" xfId="3" applyNumberFormat="1" applyFont="1" applyFill="1" applyBorder="1" applyAlignment="1">
      <alignment horizontal="right"/>
    </xf>
    <xf numFmtId="0" fontId="7" fillId="8" borderId="47" xfId="3" applyFont="1" applyFill="1" applyBorder="1" applyAlignment="1">
      <alignment horizontal="center" textRotation="90" wrapText="1"/>
    </xf>
    <xf numFmtId="165" fontId="8" fillId="0" borderId="44" xfId="3" applyNumberFormat="1" applyFont="1" applyFill="1" applyBorder="1" applyAlignment="1">
      <alignment horizontal="right"/>
    </xf>
    <xf numFmtId="9" fontId="7" fillId="0" borderId="44" xfId="3" applyNumberFormat="1" applyFont="1" applyFill="1" applyBorder="1" applyAlignment="1">
      <alignment horizontal="right"/>
    </xf>
    <xf numFmtId="38" fontId="7" fillId="0" borderId="44" xfId="3" applyNumberFormat="1" applyFont="1" applyFill="1" applyBorder="1" applyAlignment="1">
      <alignment horizontal="right"/>
    </xf>
    <xf numFmtId="38" fontId="7" fillId="0" borderId="52" xfId="3" applyNumberFormat="1" applyFont="1" applyFill="1" applyBorder="1" applyAlignment="1">
      <alignment horizontal="right"/>
    </xf>
    <xf numFmtId="0" fontId="0" fillId="8" borderId="42" xfId="0" applyFill="1" applyBorder="1"/>
    <xf numFmtId="165" fontId="8" fillId="8" borderId="47" xfId="0" applyNumberFormat="1" applyFont="1" applyFill="1" applyBorder="1" applyAlignment="1">
      <alignment horizontal="right"/>
    </xf>
    <xf numFmtId="165" fontId="7" fillId="8" borderId="47" xfId="0" applyNumberFormat="1" applyFont="1" applyFill="1" applyBorder="1" applyAlignment="1">
      <alignment horizontal="right"/>
    </xf>
    <xf numFmtId="165" fontId="8" fillId="8" borderId="51" xfId="0" applyNumberFormat="1" applyFont="1" applyFill="1" applyBorder="1" applyAlignment="1">
      <alignment horizontal="right"/>
    </xf>
    <xf numFmtId="1" fontId="8" fillId="0" borderId="24" xfId="3" applyNumberFormat="1" applyFont="1" applyFill="1" applyBorder="1" applyAlignment="1">
      <alignment horizontal="right"/>
    </xf>
    <xf numFmtId="1" fontId="8" fillId="0" borderId="49" xfId="3" applyNumberFormat="1" applyFont="1" applyFill="1" applyBorder="1" applyAlignment="1">
      <alignment horizontal="right"/>
    </xf>
    <xf numFmtId="0" fontId="7" fillId="0" borderId="43" xfId="3" applyFont="1" applyFill="1" applyBorder="1" applyAlignment="1">
      <alignment horizontal="center" textRotation="90"/>
    </xf>
    <xf numFmtId="0" fontId="7" fillId="0" borderId="53" xfId="3" applyFont="1" applyFill="1" applyBorder="1" applyAlignment="1">
      <alignment horizontal="center"/>
    </xf>
    <xf numFmtId="3" fontId="8" fillId="0" borderId="43" xfId="3" applyNumberFormat="1" applyFont="1" applyFill="1" applyBorder="1" applyAlignment="1">
      <alignment horizontal="right"/>
    </xf>
    <xf numFmtId="3" fontId="7" fillId="0" borderId="43" xfId="3" applyNumberFormat="1" applyFont="1" applyFill="1" applyBorder="1" applyAlignment="1">
      <alignment horizontal="right"/>
    </xf>
    <xf numFmtId="3" fontId="7" fillId="0" borderId="48" xfId="3" applyNumberFormat="1" applyFont="1" applyFill="1" applyBorder="1" applyAlignment="1">
      <alignment horizontal="right"/>
    </xf>
    <xf numFmtId="1" fontId="8" fillId="2" borderId="0" xfId="1" applyNumberFormat="1" applyFont="1" applyFill="1" applyBorder="1" applyAlignment="1"/>
    <xf numFmtId="38" fontId="8" fillId="2" borderId="23" xfId="1" applyNumberFormat="1" applyFont="1" applyFill="1" applyBorder="1" applyAlignment="1">
      <alignment horizontal="right"/>
    </xf>
    <xf numFmtId="38" fontId="7" fillId="2" borderId="27" xfId="1" applyNumberFormat="1" applyFont="1" applyFill="1" applyBorder="1" applyAlignment="1">
      <alignment horizontal="right"/>
    </xf>
    <xf numFmtId="38" fontId="8" fillId="2" borderId="13" xfId="1" applyNumberFormat="1" applyFont="1" applyFill="1" applyBorder="1" applyAlignment="1">
      <alignment horizontal="right"/>
    </xf>
    <xf numFmtId="38" fontId="8" fillId="2" borderId="32" xfId="1" applyNumberFormat="1" applyFont="1" applyFill="1" applyBorder="1" applyAlignment="1">
      <alignment horizontal="right"/>
    </xf>
    <xf numFmtId="38" fontId="8" fillId="0" borderId="22" xfId="1" applyNumberFormat="1" applyFont="1" applyFill="1" applyBorder="1" applyAlignment="1">
      <alignment horizontal="right"/>
    </xf>
    <xf numFmtId="38" fontId="7" fillId="0" borderId="22" xfId="1" applyNumberFormat="1" applyFont="1" applyFill="1" applyBorder="1" applyAlignment="1">
      <alignment horizontal="right"/>
    </xf>
    <xf numFmtId="1" fontId="8" fillId="0" borderId="29" xfId="1" applyNumberFormat="1" applyFont="1" applyFill="1" applyBorder="1" applyAlignment="1"/>
    <xf numFmtId="2" fontId="0" fillId="0" borderId="0" xfId="0" applyNumberFormat="1" applyFill="1"/>
    <xf numFmtId="2" fontId="5" fillId="0" borderId="0" xfId="3" applyNumberFormat="1" applyFont="1" applyFill="1" applyAlignment="1">
      <alignment horizontal="center" vertical="center"/>
    </xf>
    <xf numFmtId="2" fontId="0" fillId="0" borderId="0" xfId="0" applyNumberFormat="1" applyBorder="1"/>
    <xf numFmtId="2" fontId="7" fillId="0" borderId="20" xfId="3" applyNumberFormat="1" applyFont="1" applyFill="1" applyBorder="1" applyAlignment="1">
      <alignment horizontal="center" textRotation="90" wrapText="1"/>
    </xf>
    <xf numFmtId="2" fontId="0" fillId="0" borderId="0" xfId="0" applyNumberFormat="1" applyFill="1" applyBorder="1"/>
    <xf numFmtId="2" fontId="8" fillId="0" borderId="24" xfId="0" applyNumberFormat="1" applyFont="1" applyFill="1" applyBorder="1" applyAlignment="1">
      <alignment horizontal="right"/>
    </xf>
    <xf numFmtId="2" fontId="7" fillId="0" borderId="19" xfId="3" applyNumberFormat="1" applyFont="1" applyFill="1" applyBorder="1" applyAlignment="1">
      <alignment horizontal="right"/>
    </xf>
    <xf numFmtId="2" fontId="7" fillId="0" borderId="24" xfId="3" applyNumberFormat="1" applyFont="1" applyFill="1" applyBorder="1" applyAlignment="1">
      <alignment horizontal="right"/>
    </xf>
    <xf numFmtId="2" fontId="7" fillId="0" borderId="31" xfId="3" applyNumberFormat="1" applyFont="1" applyFill="1" applyBorder="1" applyAlignment="1">
      <alignment horizontal="right"/>
    </xf>
    <xf numFmtId="2" fontId="0" fillId="0" borderId="0" xfId="0" applyNumberFormat="1"/>
    <xf numFmtId="0" fontId="7" fillId="0" borderId="64" xfId="1" applyNumberFormat="1" applyFont="1" applyFill="1" applyBorder="1" applyAlignment="1">
      <alignment horizontal="center" textRotation="90" wrapText="1"/>
    </xf>
    <xf numFmtId="0" fontId="0" fillId="0" borderId="36" xfId="0" applyFill="1" applyBorder="1" applyAlignment="1"/>
    <xf numFmtId="0" fontId="0" fillId="0" borderId="16" xfId="0" applyFill="1" applyBorder="1" applyAlignment="1"/>
    <xf numFmtId="0" fontId="8" fillId="3" borderId="4" xfId="3" applyFont="1" applyFill="1" applyBorder="1" applyAlignment="1">
      <alignment horizontal="center"/>
    </xf>
    <xf numFmtId="0" fontId="11" fillId="0" borderId="5" xfId="0" applyFont="1" applyBorder="1" applyAlignment="1"/>
    <xf numFmtId="0" fontId="11" fillId="0" borderId="6" xfId="0" applyFont="1" applyBorder="1" applyAlignment="1"/>
    <xf numFmtId="0" fontId="8" fillId="4" borderId="4" xfId="3" applyFont="1" applyFill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54" xfId="0" applyFont="1" applyBorder="1" applyAlignment="1">
      <alignment horizontal="center" wrapText="1"/>
    </xf>
    <xf numFmtId="0" fontId="7" fillId="5" borderId="38" xfId="3" applyFont="1" applyFill="1" applyBorder="1" applyAlignment="1">
      <alignment horizontal="center"/>
    </xf>
    <xf numFmtId="0" fontId="7" fillId="5" borderId="39" xfId="3" applyFont="1" applyFill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8" fillId="6" borderId="43" xfId="3" applyFont="1" applyFill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6" fillId="3" borderId="12" xfId="3" applyFont="1" applyFill="1" applyBorder="1" applyAlignment="1">
      <alignment horizontal="center"/>
    </xf>
    <xf numFmtId="0" fontId="0" fillId="0" borderId="13" xfId="0" applyBorder="1" applyAlignment="1"/>
    <xf numFmtId="0" fontId="0" fillId="0" borderId="14" xfId="0" applyBorder="1" applyAlignment="1"/>
    <xf numFmtId="0" fontId="6" fillId="5" borderId="41" xfId="3" applyFont="1" applyFill="1" applyBorder="1" applyAlignment="1">
      <alignment horizontal="center"/>
    </xf>
    <xf numFmtId="0" fontId="6" fillId="5" borderId="13" xfId="3" applyFont="1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6" fillId="6" borderId="13" xfId="3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7" fillId="2" borderId="3" xfId="1" applyNumberFormat="1" applyFont="1" applyFill="1" applyBorder="1" applyAlignment="1">
      <alignment horizontal="center" textRotation="90" wrapText="1"/>
    </xf>
    <xf numFmtId="0" fontId="0" fillId="0" borderId="11" xfId="0" applyBorder="1" applyAlignment="1"/>
    <xf numFmtId="0" fontId="0" fillId="0" borderId="18" xfId="0" applyBorder="1" applyAlignment="1"/>
    <xf numFmtId="0" fontId="7" fillId="0" borderId="65" xfId="1" applyNumberFormat="1" applyFont="1" applyFill="1" applyBorder="1" applyAlignment="1">
      <alignment horizontal="center" textRotation="90" wrapText="1"/>
    </xf>
    <xf numFmtId="0" fontId="0" fillId="0" borderId="29" xfId="0" applyFill="1" applyBorder="1" applyAlignment="1"/>
    <xf numFmtId="0" fontId="0" fillId="0" borderId="25" xfId="0" applyFill="1" applyBorder="1" applyAlignment="1"/>
    <xf numFmtId="38" fontId="7" fillId="0" borderId="20" xfId="1" applyNumberFormat="1" applyFont="1" applyFill="1" applyBorder="1" applyAlignment="1">
      <alignment horizontal="right"/>
    </xf>
    <xf numFmtId="38" fontId="7" fillId="0" borderId="14" xfId="1" applyNumberFormat="1" applyFont="1" applyFill="1" applyBorder="1" applyAlignment="1">
      <alignment horizontal="right"/>
    </xf>
    <xf numFmtId="38" fontId="7" fillId="0" borderId="34" xfId="1" applyNumberFormat="1" applyFont="1" applyFill="1" applyBorder="1" applyAlignment="1">
      <alignment horizontal="right"/>
    </xf>
    <xf numFmtId="3" fontId="0" fillId="0" borderId="21" xfId="0" applyNumberFormat="1" applyFill="1" applyBorder="1"/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_Sheet1" xfId="3"/>
    <cellStyle name="Note" xfId="18" builtinId="10" customBuiltin="1"/>
    <cellStyle name="Output" xfId="13" builtinId="21" customBuiltin="1"/>
    <cellStyle name="Percent" xfId="2" builtinId="5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1"/>
  <sheetViews>
    <sheetView tabSelected="1" zoomScaleNormal="100" workbookViewId="0">
      <selection activeCell="K18" sqref="K18"/>
    </sheetView>
  </sheetViews>
  <sheetFormatPr defaultRowHeight="15" x14ac:dyDescent="0.25"/>
  <cols>
    <col min="1" max="1" width="20" customWidth="1"/>
    <col min="2" max="3" width="7.140625" hidden="1" customWidth="1"/>
    <col min="4" max="4" width="8.28515625" hidden="1" customWidth="1"/>
    <col min="5" max="5" width="7.28515625" hidden="1" customWidth="1"/>
    <col min="6" max="6" width="7.5703125" hidden="1" customWidth="1"/>
    <col min="7" max="7" width="7.5703125" customWidth="1"/>
    <col min="8" max="8" width="0.140625" hidden="1" customWidth="1"/>
    <col min="9" max="9" width="7.5703125" customWidth="1"/>
    <col min="10" max="10" width="7.7109375" customWidth="1"/>
    <col min="11" max="11" width="7.7109375" style="2" customWidth="1"/>
    <col min="12" max="13" width="7.7109375" customWidth="1"/>
    <col min="14" max="14" width="6.42578125" customWidth="1"/>
    <col min="15" max="15" width="6" customWidth="1"/>
    <col min="16" max="16" width="7.85546875" customWidth="1"/>
    <col min="17" max="17" width="7.7109375" bestFit="1" customWidth="1"/>
    <col min="18" max="18" width="11.28515625" style="170" customWidth="1"/>
    <col min="19" max="19" width="8.42578125" customWidth="1"/>
    <col min="20" max="20" width="10.140625" customWidth="1"/>
    <col min="21" max="21" width="7.140625" hidden="1" customWidth="1"/>
    <col min="22" max="22" width="7.28515625" hidden="1" customWidth="1"/>
    <col min="23" max="24" width="8.140625" hidden="1" customWidth="1"/>
    <col min="25" max="25" width="0.140625" hidden="1" customWidth="1"/>
    <col min="26" max="26" width="0.28515625" hidden="1" customWidth="1"/>
    <col min="27" max="28" width="8.140625" customWidth="1"/>
    <col min="29" max="29" width="8" customWidth="1"/>
    <col min="30" max="30" width="9.42578125" customWidth="1"/>
    <col min="31" max="31" width="7.28515625" hidden="1" customWidth="1"/>
    <col min="32" max="32" width="8" customWidth="1"/>
    <col min="33" max="33" width="8.28515625" customWidth="1"/>
    <col min="34" max="34" width="7.28515625" customWidth="1"/>
    <col min="35" max="35" width="4.140625" customWidth="1"/>
    <col min="37" max="37" width="7.140625" bestFit="1" customWidth="1"/>
  </cols>
  <sheetData>
    <row r="1" spans="1:37" x14ac:dyDescent="0.25">
      <c r="A1" s="1" t="s">
        <v>47</v>
      </c>
      <c r="J1" s="2"/>
      <c r="L1" s="2"/>
      <c r="M1" s="2"/>
      <c r="N1" s="2"/>
      <c r="O1" s="2"/>
      <c r="P1" s="2"/>
      <c r="Q1" s="2"/>
      <c r="R1" s="161"/>
      <c r="S1" s="2"/>
      <c r="T1" s="2"/>
      <c r="U1" s="2"/>
      <c r="AG1" s="3"/>
    </row>
    <row r="2" spans="1:37" x14ac:dyDescent="0.25">
      <c r="J2" s="2"/>
      <c r="L2" s="2"/>
      <c r="M2" s="2"/>
      <c r="N2" s="2"/>
      <c r="O2" s="2"/>
      <c r="P2" s="2"/>
      <c r="Q2" s="2"/>
      <c r="R2" s="161"/>
      <c r="S2" s="2"/>
      <c r="T2" s="2"/>
      <c r="U2" s="2"/>
    </row>
    <row r="3" spans="1:37" ht="15.75" thickBot="1" x14ac:dyDescent="0.3">
      <c r="A3" s="4">
        <v>1</v>
      </c>
      <c r="B3" s="4">
        <v>2</v>
      </c>
      <c r="C3" s="4">
        <v>2</v>
      </c>
      <c r="D3" s="4">
        <v>2</v>
      </c>
      <c r="E3" s="4">
        <v>2</v>
      </c>
      <c r="F3" s="4">
        <v>2</v>
      </c>
      <c r="G3" s="4">
        <v>3</v>
      </c>
      <c r="H3" s="4">
        <v>2</v>
      </c>
      <c r="I3" s="4">
        <v>4</v>
      </c>
      <c r="J3" s="4">
        <v>5</v>
      </c>
      <c r="K3" s="5"/>
      <c r="L3" s="4"/>
      <c r="M3" s="4">
        <v>6</v>
      </c>
      <c r="N3" s="4">
        <v>7</v>
      </c>
      <c r="O3" s="4">
        <v>8</v>
      </c>
      <c r="P3" s="4">
        <v>9</v>
      </c>
      <c r="Q3" s="5">
        <v>10</v>
      </c>
      <c r="R3" s="162">
        <v>11</v>
      </c>
      <c r="S3" s="5">
        <v>12</v>
      </c>
      <c r="T3" s="5">
        <v>13</v>
      </c>
      <c r="U3" s="4">
        <v>12</v>
      </c>
      <c r="V3" s="4">
        <v>13</v>
      </c>
      <c r="W3" s="4"/>
      <c r="X3" s="4">
        <v>14</v>
      </c>
      <c r="Y3" s="4">
        <v>15</v>
      </c>
      <c r="Z3" s="4">
        <v>13</v>
      </c>
      <c r="AA3" s="4">
        <v>14</v>
      </c>
      <c r="AB3" s="4">
        <v>15</v>
      </c>
      <c r="AC3" s="4">
        <v>16</v>
      </c>
      <c r="AD3" s="4">
        <v>17</v>
      </c>
      <c r="AE3" s="5">
        <v>17</v>
      </c>
      <c r="AF3" s="4">
        <v>18</v>
      </c>
      <c r="AG3" s="5">
        <v>19</v>
      </c>
      <c r="AH3" s="5">
        <v>20</v>
      </c>
      <c r="AI3" s="5"/>
      <c r="AJ3" s="5"/>
    </row>
    <row r="4" spans="1:37" ht="15.75" thickTop="1" x14ac:dyDescent="0.25">
      <c r="A4" s="6"/>
      <c r="B4" s="7"/>
      <c r="C4" s="8"/>
      <c r="D4" s="8"/>
      <c r="E4" s="8"/>
      <c r="F4" s="8"/>
      <c r="G4" s="8"/>
      <c r="H4" s="8"/>
      <c r="I4" s="8"/>
      <c r="J4" s="171" t="s">
        <v>45</v>
      </c>
      <c r="K4" s="198" t="s">
        <v>48</v>
      </c>
      <c r="L4" s="195" t="s">
        <v>41</v>
      </c>
      <c r="M4" s="174" t="s">
        <v>42</v>
      </c>
      <c r="N4" s="175"/>
      <c r="O4" s="175"/>
      <c r="P4" s="176"/>
      <c r="Q4" s="177" t="s">
        <v>43</v>
      </c>
      <c r="R4" s="178"/>
      <c r="S4" s="178"/>
      <c r="T4" s="179"/>
      <c r="U4" s="180" t="s">
        <v>44</v>
      </c>
      <c r="V4" s="181"/>
      <c r="W4" s="181"/>
      <c r="X4" s="181"/>
      <c r="Y4" s="181"/>
      <c r="Z4" s="181"/>
      <c r="AA4" s="181"/>
      <c r="AB4" s="181"/>
      <c r="AC4" s="181"/>
      <c r="AD4" s="181"/>
      <c r="AE4" s="182"/>
      <c r="AF4" s="183" t="s">
        <v>40</v>
      </c>
      <c r="AG4" s="184"/>
      <c r="AH4" s="185"/>
    </row>
    <row r="5" spans="1:37" ht="15" hidden="1" customHeight="1" x14ac:dyDescent="0.25">
      <c r="A5" s="9"/>
      <c r="B5" s="10"/>
      <c r="C5" s="11"/>
      <c r="D5" s="11"/>
      <c r="E5" s="11"/>
      <c r="F5" s="11"/>
      <c r="G5" s="11"/>
      <c r="H5" s="11"/>
      <c r="I5" s="11"/>
      <c r="J5" s="172"/>
      <c r="K5" s="199"/>
      <c r="L5" s="196"/>
      <c r="M5" s="186" t="s">
        <v>0</v>
      </c>
      <c r="N5" s="187"/>
      <c r="O5" s="187"/>
      <c r="P5" s="188"/>
      <c r="Q5" s="12"/>
      <c r="R5" s="163"/>
      <c r="S5" s="13"/>
      <c r="T5" s="114"/>
      <c r="U5" s="189" t="s">
        <v>0</v>
      </c>
      <c r="V5" s="190"/>
      <c r="W5" s="190"/>
      <c r="X5" s="190"/>
      <c r="Y5" s="190"/>
      <c r="Z5" s="190"/>
      <c r="AA5" s="190"/>
      <c r="AB5" s="190"/>
      <c r="AC5" s="190"/>
      <c r="AD5" s="190"/>
      <c r="AE5" s="191"/>
      <c r="AF5" s="192" t="s">
        <v>1</v>
      </c>
      <c r="AG5" s="193"/>
      <c r="AH5" s="194"/>
    </row>
    <row r="6" spans="1:37" ht="132.75" customHeight="1" x14ac:dyDescent="0.25">
      <c r="A6" s="14" t="s">
        <v>2</v>
      </c>
      <c r="B6" s="15" t="s">
        <v>3</v>
      </c>
      <c r="C6" s="16" t="s">
        <v>4</v>
      </c>
      <c r="D6" s="16" t="s">
        <v>5</v>
      </c>
      <c r="E6" s="16" t="s">
        <v>6</v>
      </c>
      <c r="F6" s="16" t="s">
        <v>7</v>
      </c>
      <c r="G6" s="16" t="s">
        <v>8</v>
      </c>
      <c r="H6" s="17" t="s">
        <v>9</v>
      </c>
      <c r="I6" s="17" t="s">
        <v>10</v>
      </c>
      <c r="J6" s="173"/>
      <c r="K6" s="200"/>
      <c r="L6" s="197"/>
      <c r="M6" s="18" t="s">
        <v>11</v>
      </c>
      <c r="N6" s="19" t="s">
        <v>39</v>
      </c>
      <c r="O6" s="20" t="s">
        <v>12</v>
      </c>
      <c r="P6" s="21" t="s">
        <v>13</v>
      </c>
      <c r="Q6" s="18" t="s">
        <v>14</v>
      </c>
      <c r="R6" s="164" t="s">
        <v>39</v>
      </c>
      <c r="S6" s="22" t="s">
        <v>12</v>
      </c>
      <c r="T6" s="115" t="s">
        <v>13</v>
      </c>
      <c r="U6" s="125" t="s">
        <v>15</v>
      </c>
      <c r="V6" s="20" t="s">
        <v>16</v>
      </c>
      <c r="W6" s="20" t="s">
        <v>17</v>
      </c>
      <c r="X6" s="20" t="s">
        <v>18</v>
      </c>
      <c r="Y6" s="20" t="s">
        <v>19</v>
      </c>
      <c r="Z6" s="22" t="s">
        <v>20</v>
      </c>
      <c r="AA6" s="148" t="s">
        <v>11</v>
      </c>
      <c r="AB6" s="22" t="s">
        <v>39</v>
      </c>
      <c r="AC6" s="22" t="s">
        <v>12</v>
      </c>
      <c r="AD6" s="137" t="s">
        <v>13</v>
      </c>
      <c r="AE6" s="126" t="s">
        <v>21</v>
      </c>
      <c r="AF6" s="120" t="s">
        <v>22</v>
      </c>
      <c r="AG6" s="23" t="s">
        <v>23</v>
      </c>
      <c r="AH6" s="24" t="s">
        <v>24</v>
      </c>
      <c r="AJ6" s="25"/>
      <c r="AK6" s="26"/>
    </row>
    <row r="7" spans="1:37" ht="5.0999999999999996" customHeight="1" thickBot="1" x14ac:dyDescent="0.3">
      <c r="A7" s="27"/>
      <c r="B7" s="28"/>
      <c r="C7" s="29"/>
      <c r="D7" s="29"/>
      <c r="E7" s="29"/>
      <c r="F7" s="29"/>
      <c r="G7" s="29"/>
      <c r="H7" s="30"/>
      <c r="I7" s="30"/>
      <c r="J7" s="30"/>
      <c r="K7" s="160"/>
      <c r="L7" s="153"/>
      <c r="M7" s="31"/>
      <c r="N7" s="32"/>
      <c r="O7" s="33"/>
      <c r="P7" s="34"/>
      <c r="Q7" s="35"/>
      <c r="R7" s="165"/>
      <c r="S7" s="36"/>
      <c r="T7" s="116"/>
      <c r="U7" s="127"/>
      <c r="V7" s="37"/>
      <c r="W7" s="37"/>
      <c r="X7" s="37"/>
      <c r="Y7" s="37"/>
      <c r="Z7" s="37"/>
      <c r="AA7" s="149"/>
      <c r="AB7" s="36"/>
      <c r="AC7" s="36"/>
      <c r="AD7" s="142"/>
      <c r="AE7" s="128"/>
      <c r="AF7" s="121"/>
      <c r="AG7" s="38"/>
      <c r="AH7" s="39"/>
    </row>
    <row r="8" spans="1:37" x14ac:dyDescent="0.25">
      <c r="A8" s="40" t="s">
        <v>25</v>
      </c>
      <c r="B8" s="41">
        <v>3901.5833333333335</v>
      </c>
      <c r="C8" s="42">
        <v>3501.92</v>
      </c>
      <c r="D8" s="42">
        <v>3816.1699999999996</v>
      </c>
      <c r="E8" s="42">
        <v>3956.8866666666668</v>
      </c>
      <c r="F8" s="43">
        <v>4040.9566666666665</v>
      </c>
      <c r="G8" s="43">
        <v>4245.84</v>
      </c>
      <c r="H8" s="44">
        <v>4511.9933333333329</v>
      </c>
      <c r="I8" s="44">
        <v>4333.5233333333335</v>
      </c>
      <c r="J8" s="44">
        <v>4161.8050000000003</v>
      </c>
      <c r="K8" s="158">
        <v>4021.8649999999998</v>
      </c>
      <c r="L8" s="154">
        <f>(M8+Q8+AA8)/2</f>
        <v>3801.8416374687167</v>
      </c>
      <c r="M8" s="45">
        <v>0</v>
      </c>
      <c r="N8" s="44">
        <v>0</v>
      </c>
      <c r="O8" s="46">
        <f t="shared" ref="O8:O16" si="0">N8-M8</f>
        <v>0</v>
      </c>
      <c r="P8" s="47" t="str">
        <f t="shared" ref="P8:P19" si="1">IF(ISERROR(N8/M8),"",N8/M8)</f>
        <v/>
      </c>
      <c r="Q8" s="48">
        <v>4148.63</v>
      </c>
      <c r="R8" s="166">
        <v>4148.63</v>
      </c>
      <c r="S8" s="50">
        <f t="shared" ref="S8:S19" si="2">R8-Q8</f>
        <v>0</v>
      </c>
      <c r="T8" s="117">
        <f t="shared" ref="T8:T19" si="3">IF(ISERROR(R8/Q8),"",R8/Q8)</f>
        <v>1</v>
      </c>
      <c r="U8" s="129">
        <v>4092</v>
      </c>
      <c r="V8" s="51" t="e">
        <f t="shared" ref="V8:V15" si="4">U8/U$16</f>
        <v>#REF!</v>
      </c>
      <c r="W8" s="52">
        <v>3882.52</v>
      </c>
      <c r="X8" s="43">
        <f t="shared" ref="X8:X15" si="5">W8*(W$22/W$16)</f>
        <v>0</v>
      </c>
      <c r="Y8" s="51" t="e">
        <f t="shared" ref="Y8:Y15" si="6">X8/X$16</f>
        <v>#DIV/0!</v>
      </c>
      <c r="Z8" s="146">
        <v>4074</v>
      </c>
      <c r="AA8" s="150">
        <v>3455.0532749374329</v>
      </c>
      <c r="AB8" s="49">
        <v>3631.08</v>
      </c>
      <c r="AC8" s="50">
        <f t="shared" ref="AC8:AC16" si="7">AB8-AA8</f>
        <v>176.02672506256704</v>
      </c>
      <c r="AD8" s="143">
        <f>IF(ISERROR(AB8/AA8),"",AB8/AA8)</f>
        <v>1.0509476152913315</v>
      </c>
      <c r="AE8" s="138">
        <f t="shared" ref="AE8:AE15" si="8">AA8/AA$16</f>
        <v>0.16156439103400047</v>
      </c>
      <c r="AF8" s="122">
        <f t="shared" ref="AF8:AF19" si="9">(N8+R8+AB8)/2</f>
        <v>3889.855</v>
      </c>
      <c r="AG8" s="53">
        <f>+AF8-L8</f>
        <v>88.013362531283292</v>
      </c>
      <c r="AH8" s="54">
        <f>AF8/L8</f>
        <v>1.0231501916502452</v>
      </c>
      <c r="AI8" s="55"/>
      <c r="AJ8" s="56"/>
      <c r="AK8" s="57"/>
    </row>
    <row r="9" spans="1:37" x14ac:dyDescent="0.25">
      <c r="A9" s="40" t="s">
        <v>26</v>
      </c>
      <c r="B9" s="41">
        <v>2609.0966666666664</v>
      </c>
      <c r="C9" s="42">
        <v>1974.11</v>
      </c>
      <c r="D9" s="42">
        <v>2295.3533333333335</v>
      </c>
      <c r="E9" s="42">
        <v>2216.0266666666666</v>
      </c>
      <c r="F9" s="43">
        <v>2229.33</v>
      </c>
      <c r="G9" s="43">
        <v>2505.5966666666664</v>
      </c>
      <c r="H9" s="44">
        <v>2597.14</v>
      </c>
      <c r="I9" s="44">
        <v>2858.98</v>
      </c>
      <c r="J9" s="44">
        <v>2893.86</v>
      </c>
      <c r="K9" s="158">
        <v>3132.915</v>
      </c>
      <c r="L9" s="154">
        <f t="shared" ref="L9:L15" si="10">(M9+Q9+AA9)/2</f>
        <v>3025.1550976489198</v>
      </c>
      <c r="M9" s="45">
        <v>21.45</v>
      </c>
      <c r="N9" s="44">
        <v>21.45</v>
      </c>
      <c r="O9" s="46">
        <f t="shared" si="0"/>
        <v>0</v>
      </c>
      <c r="P9" s="47">
        <f t="shared" si="1"/>
        <v>1</v>
      </c>
      <c r="Q9" s="48">
        <v>3106.15</v>
      </c>
      <c r="R9" s="166">
        <v>3106.15</v>
      </c>
      <c r="S9" s="50">
        <f t="shared" si="2"/>
        <v>0</v>
      </c>
      <c r="T9" s="117">
        <f t="shared" si="3"/>
        <v>1</v>
      </c>
      <c r="U9" s="129">
        <v>2447</v>
      </c>
      <c r="V9" s="51" t="e">
        <f t="shared" si="4"/>
        <v>#REF!</v>
      </c>
      <c r="W9" s="58">
        <v>2724.68</v>
      </c>
      <c r="X9" s="43">
        <f t="shared" si="5"/>
        <v>0</v>
      </c>
      <c r="Y9" s="51" t="e">
        <f t="shared" si="6"/>
        <v>#DIV/0!</v>
      </c>
      <c r="Z9" s="146">
        <v>2800</v>
      </c>
      <c r="AA9" s="150">
        <v>2922.7101952978401</v>
      </c>
      <c r="AB9" s="49">
        <v>2884.85</v>
      </c>
      <c r="AC9" s="50">
        <f t="shared" si="7"/>
        <v>-37.860195297840164</v>
      </c>
      <c r="AD9" s="143">
        <f t="shared" ref="AD9:AD19" si="11">IF(ISERROR(AB9/AA9),"",AB9/AA9)</f>
        <v>0.98704620274745303</v>
      </c>
      <c r="AE9" s="138">
        <f t="shared" si="8"/>
        <v>0.13667108877813502</v>
      </c>
      <c r="AF9" s="123">
        <f t="shared" si="9"/>
        <v>3006.2249999999999</v>
      </c>
      <c r="AG9" s="59">
        <f t="shared" ref="AG9:AG16" si="12">+AF9-L9</f>
        <v>-18.930097648919855</v>
      </c>
      <c r="AH9" s="60">
        <f t="shared" ref="AH9:AH17" si="13">AF9/L9</f>
        <v>0.99374243731713729</v>
      </c>
      <c r="AI9" s="55"/>
      <c r="AJ9" s="56"/>
      <c r="AK9" s="57"/>
    </row>
    <row r="10" spans="1:37" x14ac:dyDescent="0.25">
      <c r="A10" s="40" t="s">
        <v>27</v>
      </c>
      <c r="B10" s="41">
        <v>1798.4766666666667</v>
      </c>
      <c r="C10" s="42">
        <v>1360.61</v>
      </c>
      <c r="D10" s="42">
        <v>1406.9666666666665</v>
      </c>
      <c r="E10" s="42">
        <v>1330.1166666666668</v>
      </c>
      <c r="F10" s="43">
        <v>1313.9733333333331</v>
      </c>
      <c r="G10" s="43">
        <v>1456.9333333333334</v>
      </c>
      <c r="H10" s="44">
        <v>1568.8766666666668</v>
      </c>
      <c r="I10" s="44">
        <v>1586.0933333333332</v>
      </c>
      <c r="J10" s="44">
        <v>1404.22</v>
      </c>
      <c r="K10" s="158">
        <v>1572.4949999999999</v>
      </c>
      <c r="L10" s="154">
        <f t="shared" si="10"/>
        <v>1690.1390663573238</v>
      </c>
      <c r="M10" s="45">
        <v>94.82</v>
      </c>
      <c r="N10" s="44">
        <v>94.82</v>
      </c>
      <c r="O10" s="46">
        <f t="shared" si="0"/>
        <v>0</v>
      </c>
      <c r="P10" s="47">
        <f t="shared" si="1"/>
        <v>1</v>
      </c>
      <c r="Q10" s="48">
        <v>1725.3</v>
      </c>
      <c r="R10" s="166">
        <v>1725.3</v>
      </c>
      <c r="S10" s="50">
        <f t="shared" si="2"/>
        <v>0</v>
      </c>
      <c r="T10" s="117">
        <f t="shared" si="3"/>
        <v>1</v>
      </c>
      <c r="U10" s="129">
        <v>1323</v>
      </c>
      <c r="V10" s="51" t="e">
        <f t="shared" si="4"/>
        <v>#REF!</v>
      </c>
      <c r="W10" s="52">
        <v>1320.5800000000002</v>
      </c>
      <c r="X10" s="43">
        <f t="shared" si="5"/>
        <v>0</v>
      </c>
      <c r="Y10" s="51" t="e">
        <f t="shared" si="6"/>
        <v>#DIV/0!</v>
      </c>
      <c r="Z10" s="146">
        <v>1269</v>
      </c>
      <c r="AA10" s="150">
        <v>1560.1581327146475</v>
      </c>
      <c r="AB10" s="49">
        <v>1510.0900000000001</v>
      </c>
      <c r="AC10" s="50">
        <f t="shared" si="7"/>
        <v>-50.06813271464739</v>
      </c>
      <c r="AD10" s="143">
        <f t="shared" si="11"/>
        <v>0.9679082961753821</v>
      </c>
      <c r="AE10" s="138">
        <f t="shared" si="8"/>
        <v>7.2955748745538493E-2</v>
      </c>
      <c r="AF10" s="123">
        <f t="shared" si="9"/>
        <v>1665.105</v>
      </c>
      <c r="AG10" s="59">
        <f t="shared" si="12"/>
        <v>-25.034066357323809</v>
      </c>
      <c r="AH10" s="60">
        <f t="shared" si="13"/>
        <v>0.98518816181719382</v>
      </c>
      <c r="AI10" s="55"/>
      <c r="AJ10" s="56"/>
      <c r="AK10" s="57"/>
    </row>
    <row r="11" spans="1:37" x14ac:dyDescent="0.25">
      <c r="A11" s="40" t="s">
        <v>28</v>
      </c>
      <c r="B11" s="41">
        <v>958.38000000000011</v>
      </c>
      <c r="C11" s="42">
        <v>874.94666666666672</v>
      </c>
      <c r="D11" s="42">
        <v>1005.9333333333334</v>
      </c>
      <c r="E11" s="42">
        <v>1067.1200000000001</v>
      </c>
      <c r="F11" s="43">
        <v>1192.8500000000001</v>
      </c>
      <c r="G11" s="43">
        <v>1542.2299999999998</v>
      </c>
      <c r="H11" s="44">
        <v>1583.3333333333333</v>
      </c>
      <c r="I11" s="44">
        <v>1682.5433333333333</v>
      </c>
      <c r="J11" s="44">
        <v>1536.365</v>
      </c>
      <c r="K11" s="158">
        <v>1584.47</v>
      </c>
      <c r="L11" s="154">
        <f t="shared" si="10"/>
        <v>1569.1728277465008</v>
      </c>
      <c r="M11" s="45">
        <v>0</v>
      </c>
      <c r="N11" s="44">
        <v>0</v>
      </c>
      <c r="O11" s="46">
        <f t="shared" si="0"/>
        <v>0</v>
      </c>
      <c r="P11" s="47" t="str">
        <f t="shared" si="1"/>
        <v/>
      </c>
      <c r="Q11" s="48">
        <v>1605.38</v>
      </c>
      <c r="R11" s="166">
        <v>1605.38</v>
      </c>
      <c r="S11" s="50">
        <f t="shared" si="2"/>
        <v>0</v>
      </c>
      <c r="T11" s="117">
        <f t="shared" si="3"/>
        <v>1</v>
      </c>
      <c r="U11" s="129">
        <v>1504</v>
      </c>
      <c r="V11" s="51" t="e">
        <f t="shared" si="4"/>
        <v>#REF!</v>
      </c>
      <c r="W11" s="52">
        <v>1616.47</v>
      </c>
      <c r="X11" s="43">
        <f t="shared" si="5"/>
        <v>0</v>
      </c>
      <c r="Y11" s="51" t="e">
        <f t="shared" si="6"/>
        <v>#DIV/0!</v>
      </c>
      <c r="Z11" s="146">
        <v>1566.2525916347006</v>
      </c>
      <c r="AA11" s="150">
        <v>1532.9656554930016</v>
      </c>
      <c r="AB11" s="49">
        <v>1567.55</v>
      </c>
      <c r="AC11" s="50">
        <f t="shared" si="7"/>
        <v>34.584344506998377</v>
      </c>
      <c r="AD11" s="143">
        <f t="shared" si="11"/>
        <v>1.0225604170472273</v>
      </c>
      <c r="AE11" s="138">
        <f t="shared" si="8"/>
        <v>7.1684180502325029E-2</v>
      </c>
      <c r="AF11" s="123">
        <f t="shared" si="9"/>
        <v>1586.4650000000001</v>
      </c>
      <c r="AG11" s="59">
        <f t="shared" si="12"/>
        <v>17.292172253499302</v>
      </c>
      <c r="AH11" s="60">
        <f t="shared" si="13"/>
        <v>1.0110199284283636</v>
      </c>
      <c r="AI11" s="55"/>
      <c r="AJ11" s="56"/>
      <c r="AK11" s="57"/>
    </row>
    <row r="12" spans="1:37" x14ac:dyDescent="0.25">
      <c r="A12" s="40" t="s">
        <v>29</v>
      </c>
      <c r="B12" s="41">
        <v>3213.5533333333333</v>
      </c>
      <c r="C12" s="42">
        <v>2742.7999999999997</v>
      </c>
      <c r="D12" s="42">
        <v>3027.9666666666667</v>
      </c>
      <c r="E12" s="42">
        <v>3073.0866666666666</v>
      </c>
      <c r="F12" s="43">
        <v>2994.41</v>
      </c>
      <c r="G12" s="43">
        <v>3147.3933333333334</v>
      </c>
      <c r="H12" s="44">
        <v>3304.6433333333334</v>
      </c>
      <c r="I12" s="44">
        <v>3630.5633333333335</v>
      </c>
      <c r="J12" s="44">
        <v>3977.875</v>
      </c>
      <c r="K12" s="158">
        <v>4312.6749999999993</v>
      </c>
      <c r="L12" s="154">
        <f t="shared" si="10"/>
        <v>4524.4735202009151</v>
      </c>
      <c r="M12" s="45">
        <v>29.18</v>
      </c>
      <c r="N12" s="44">
        <v>29.18</v>
      </c>
      <c r="O12" s="46">
        <f t="shared" si="0"/>
        <v>0</v>
      </c>
      <c r="P12" s="47">
        <f t="shared" si="1"/>
        <v>1</v>
      </c>
      <c r="Q12" s="48">
        <v>4568.78</v>
      </c>
      <c r="R12" s="166">
        <v>4568.78</v>
      </c>
      <c r="S12" s="50">
        <f t="shared" si="2"/>
        <v>0</v>
      </c>
      <c r="T12" s="117">
        <f t="shared" si="3"/>
        <v>1</v>
      </c>
      <c r="U12" s="129">
        <v>3191</v>
      </c>
      <c r="V12" s="51" t="e">
        <f t="shared" si="4"/>
        <v>#REF!</v>
      </c>
      <c r="W12" s="52">
        <v>3618.18</v>
      </c>
      <c r="X12" s="43">
        <f t="shared" si="5"/>
        <v>0</v>
      </c>
      <c r="Y12" s="51" t="e">
        <f t="shared" si="6"/>
        <v>#DIV/0!</v>
      </c>
      <c r="Z12" s="146">
        <v>3417</v>
      </c>
      <c r="AA12" s="150">
        <v>4450.9870404018302</v>
      </c>
      <c r="AB12" s="49">
        <v>4345.83</v>
      </c>
      <c r="AC12" s="50">
        <f t="shared" si="7"/>
        <v>-105.15704040183027</v>
      </c>
      <c r="AD12" s="143">
        <f t="shared" si="11"/>
        <v>0.97637444471365231</v>
      </c>
      <c r="AE12" s="138">
        <f t="shared" si="8"/>
        <v>0.20813601222857328</v>
      </c>
      <c r="AF12" s="123">
        <f t="shared" si="9"/>
        <v>4471.8950000000004</v>
      </c>
      <c r="AG12" s="59">
        <f t="shared" si="12"/>
        <v>-52.578520200914681</v>
      </c>
      <c r="AH12" s="60">
        <f t="shared" si="13"/>
        <v>0.98837908544139741</v>
      </c>
      <c r="AI12" s="55"/>
      <c r="AJ12" s="56"/>
      <c r="AK12" s="57"/>
    </row>
    <row r="13" spans="1:37" x14ac:dyDescent="0.25">
      <c r="A13" s="40" t="s">
        <v>30</v>
      </c>
      <c r="B13" s="41">
        <v>5653.5466666666662</v>
      </c>
      <c r="C13" s="42">
        <v>5284.2766666666676</v>
      </c>
      <c r="D13" s="42">
        <v>5596.7566666666671</v>
      </c>
      <c r="E13" s="42">
        <v>5927.3399999999992</v>
      </c>
      <c r="F13" s="43">
        <v>6404.6033333333326</v>
      </c>
      <c r="G13" s="43">
        <v>7145.0400000000009</v>
      </c>
      <c r="H13" s="44">
        <v>7609.246666666666</v>
      </c>
      <c r="I13" s="44">
        <v>8351.2666666666682</v>
      </c>
      <c r="J13" s="44">
        <v>8131.1050000000005</v>
      </c>
      <c r="K13" s="158">
        <v>8092.41</v>
      </c>
      <c r="L13" s="154">
        <f t="shared" si="10"/>
        <v>7948.6471209774863</v>
      </c>
      <c r="M13" s="45">
        <v>0</v>
      </c>
      <c r="N13" s="44">
        <v>0.42</v>
      </c>
      <c r="O13" s="46">
        <f t="shared" si="0"/>
        <v>0.42</v>
      </c>
      <c r="P13" s="47" t="str">
        <f t="shared" si="1"/>
        <v/>
      </c>
      <c r="Q13" s="48">
        <v>8474.18</v>
      </c>
      <c r="R13" s="166">
        <v>8474.18</v>
      </c>
      <c r="S13" s="50">
        <f t="shared" si="2"/>
        <v>0</v>
      </c>
      <c r="T13" s="117">
        <f t="shared" si="3"/>
        <v>1</v>
      </c>
      <c r="U13" s="129">
        <v>7275</v>
      </c>
      <c r="V13" s="51" t="e">
        <f t="shared" si="4"/>
        <v>#REF!</v>
      </c>
      <c r="W13" s="52">
        <v>8068.97</v>
      </c>
      <c r="X13" s="43">
        <f t="shared" si="5"/>
        <v>0</v>
      </c>
      <c r="Y13" s="51" t="e">
        <f t="shared" si="6"/>
        <v>#DIV/0!</v>
      </c>
      <c r="Z13" s="146">
        <v>7487.967052359124</v>
      </c>
      <c r="AA13" s="150">
        <v>7423.1142419549733</v>
      </c>
      <c r="AB13" s="49">
        <v>7258.28</v>
      </c>
      <c r="AC13" s="50">
        <f t="shared" si="7"/>
        <v>-164.83424195497355</v>
      </c>
      <c r="AD13" s="143">
        <f t="shared" si="11"/>
        <v>0.97779446246114055</v>
      </c>
      <c r="AE13" s="138">
        <f t="shared" si="8"/>
        <v>0.3471179274649504</v>
      </c>
      <c r="AF13" s="123">
        <f t="shared" si="9"/>
        <v>7866.4400000000005</v>
      </c>
      <c r="AG13" s="59">
        <f t="shared" si="12"/>
        <v>-82.207120977485829</v>
      </c>
      <c r="AH13" s="60">
        <f t="shared" si="13"/>
        <v>0.98965772165674193</v>
      </c>
      <c r="AI13" s="55"/>
      <c r="AJ13" s="56"/>
      <c r="AK13" s="57"/>
    </row>
    <row r="14" spans="1:37" x14ac:dyDescent="0.25">
      <c r="A14" s="40" t="s">
        <v>31</v>
      </c>
      <c r="B14" s="41"/>
      <c r="C14" s="42"/>
      <c r="D14" s="42"/>
      <c r="E14" s="42"/>
      <c r="F14" s="43">
        <v>38.766666666666673</v>
      </c>
      <c r="G14" s="43">
        <v>41.376666666666665</v>
      </c>
      <c r="H14" s="44">
        <v>44.666666666666664</v>
      </c>
      <c r="I14" s="44">
        <v>40.99</v>
      </c>
      <c r="J14" s="44">
        <v>40.465000000000003</v>
      </c>
      <c r="K14" s="158">
        <v>36.24</v>
      </c>
      <c r="L14" s="154">
        <f t="shared" si="10"/>
        <v>38.098683362650661</v>
      </c>
      <c r="M14" s="45">
        <v>0.42</v>
      </c>
      <c r="N14" s="44">
        <v>0</v>
      </c>
      <c r="O14" s="46">
        <f t="shared" si="0"/>
        <v>-0.42</v>
      </c>
      <c r="P14" s="47"/>
      <c r="Q14" s="48">
        <v>39.47</v>
      </c>
      <c r="R14" s="166">
        <v>39.47</v>
      </c>
      <c r="S14" s="50">
        <f t="shared" si="2"/>
        <v>0</v>
      </c>
      <c r="T14" s="117">
        <f t="shared" si="3"/>
        <v>1</v>
      </c>
      <c r="U14" s="129">
        <v>39</v>
      </c>
      <c r="V14" s="51" t="e">
        <f t="shared" si="4"/>
        <v>#REF!</v>
      </c>
      <c r="W14" s="52">
        <v>38.17</v>
      </c>
      <c r="X14" s="43">
        <f t="shared" si="5"/>
        <v>0</v>
      </c>
      <c r="Y14" s="51" t="e">
        <f t="shared" si="6"/>
        <v>#DIV/0!</v>
      </c>
      <c r="Z14" s="146">
        <v>38.0385458025102</v>
      </c>
      <c r="AA14" s="150">
        <v>36.307366725301328</v>
      </c>
      <c r="AB14" s="49">
        <v>37.53</v>
      </c>
      <c r="AC14" s="50">
        <f t="shared" si="7"/>
        <v>1.2226332746986728</v>
      </c>
      <c r="AD14" s="143">
        <f t="shared" si="11"/>
        <v>1.03367452351885</v>
      </c>
      <c r="AE14" s="138">
        <f t="shared" si="8"/>
        <v>1.6977965687454317E-3</v>
      </c>
      <c r="AF14" s="123">
        <f t="shared" si="9"/>
        <v>38.5</v>
      </c>
      <c r="AG14" s="59">
        <f t="shared" si="12"/>
        <v>0.40131663734933909</v>
      </c>
      <c r="AH14" s="60">
        <f t="shared" si="13"/>
        <v>1.0105336090890418</v>
      </c>
      <c r="AI14" s="55"/>
      <c r="AJ14" s="55"/>
      <c r="AK14" s="57"/>
    </row>
    <row r="15" spans="1:37" x14ac:dyDescent="0.25">
      <c r="A15" s="40" t="s">
        <v>32</v>
      </c>
      <c r="B15" s="41">
        <v>106.65666666666668</v>
      </c>
      <c r="C15" s="42">
        <v>103.35666666666667</v>
      </c>
      <c r="D15" s="42">
        <v>131.75666666666666</v>
      </c>
      <c r="E15" s="42">
        <v>156.09</v>
      </c>
      <c r="F15" s="43">
        <v>93.643333333333331</v>
      </c>
      <c r="G15" s="43">
        <v>97.100000000000009</v>
      </c>
      <c r="H15" s="44">
        <v>102</v>
      </c>
      <c r="I15" s="44">
        <v>119.07666666666667</v>
      </c>
      <c r="J15" s="44">
        <v>118.77000000000001</v>
      </c>
      <c r="K15" s="158">
        <v>62.76</v>
      </c>
      <c r="L15" s="154">
        <f t="shared" si="10"/>
        <v>9.2082479851028971</v>
      </c>
      <c r="M15" s="45">
        <v>0</v>
      </c>
      <c r="N15" s="44">
        <v>0</v>
      </c>
      <c r="O15" s="46">
        <f t="shared" si="0"/>
        <v>0</v>
      </c>
      <c r="P15" s="47"/>
      <c r="Q15" s="48">
        <v>14.72</v>
      </c>
      <c r="R15" s="166">
        <v>14.72</v>
      </c>
      <c r="S15" s="50">
        <f t="shared" si="2"/>
        <v>0</v>
      </c>
      <c r="T15" s="117">
        <f t="shared" si="3"/>
        <v>1</v>
      </c>
      <c r="U15" s="129">
        <v>68</v>
      </c>
      <c r="V15" s="51" t="e">
        <f t="shared" si="4"/>
        <v>#REF!</v>
      </c>
      <c r="W15" s="52">
        <v>75.33</v>
      </c>
      <c r="X15" s="43">
        <f t="shared" si="5"/>
        <v>0</v>
      </c>
      <c r="Y15" s="51" t="e">
        <f t="shared" si="6"/>
        <v>#DIV/0!</v>
      </c>
      <c r="Z15" s="146">
        <v>73.536289225593123</v>
      </c>
      <c r="AA15" s="150">
        <v>3.6964959702057945</v>
      </c>
      <c r="AB15" s="49">
        <v>5.78</v>
      </c>
      <c r="AC15" s="50">
        <f t="shared" si="7"/>
        <v>2.0835040297942058</v>
      </c>
      <c r="AD15" s="143">
        <f t="shared" si="11"/>
        <v>1.5636429869226156</v>
      </c>
      <c r="AE15" s="138">
        <f t="shared" si="8"/>
        <v>1.7285467773192322E-4</v>
      </c>
      <c r="AF15" s="123">
        <f t="shared" si="9"/>
        <v>10.25</v>
      </c>
      <c r="AG15" s="59">
        <f t="shared" si="12"/>
        <v>1.0417520148971029</v>
      </c>
      <c r="AH15" s="60">
        <f t="shared" si="13"/>
        <v>1.1131324891100294</v>
      </c>
      <c r="AI15" s="55"/>
      <c r="AJ15" s="55"/>
      <c r="AK15" s="57"/>
    </row>
    <row r="16" spans="1:37" x14ac:dyDescent="0.25">
      <c r="A16" s="27" t="s">
        <v>33</v>
      </c>
      <c r="B16" s="61">
        <v>18241.293333333299</v>
      </c>
      <c r="C16" s="62">
        <v>15842.02</v>
      </c>
      <c r="D16" s="62">
        <v>17280.903333333332</v>
      </c>
      <c r="E16" s="62">
        <v>17726.666666666668</v>
      </c>
      <c r="F16" s="63">
        <v>18308.533333333333</v>
      </c>
      <c r="G16" s="63">
        <v>20181.509999999998</v>
      </c>
      <c r="H16" s="64">
        <v>21321.9</v>
      </c>
      <c r="I16" s="64">
        <f>SUM(I8:I15)</f>
        <v>22603.03666666667</v>
      </c>
      <c r="J16" s="64">
        <f>SUM(J8:J15)</f>
        <v>22264.465</v>
      </c>
      <c r="K16" s="159">
        <f>SUM(K8:K15)</f>
        <v>22815.829999999998</v>
      </c>
      <c r="L16" s="155">
        <f>SUM(L8:L15)</f>
        <v>22606.736201747615</v>
      </c>
      <c r="M16" s="65">
        <f>SUM(M8:M15)</f>
        <v>145.86999999999998</v>
      </c>
      <c r="N16" s="113">
        <f>SUM(N8:N15)</f>
        <v>145.86999999999998</v>
      </c>
      <c r="O16" s="66">
        <f t="shared" si="0"/>
        <v>0</v>
      </c>
      <c r="P16" s="67">
        <f t="shared" si="1"/>
        <v>1</v>
      </c>
      <c r="Q16" s="68">
        <f>SUM(Q8:Q15)</f>
        <v>23682.61</v>
      </c>
      <c r="R16" s="167">
        <f>SUM(R8:R15)</f>
        <v>23682.61</v>
      </c>
      <c r="S16" s="66">
        <f t="shared" si="2"/>
        <v>0</v>
      </c>
      <c r="T16" s="118">
        <f t="shared" si="3"/>
        <v>1</v>
      </c>
      <c r="U16" s="130" t="e">
        <f>SUM(#REF!)</f>
        <v>#REF!</v>
      </c>
      <c r="V16" s="70" t="e">
        <f>SUM(V8:V15)</f>
        <v>#REF!</v>
      </c>
      <c r="W16" s="63">
        <f>SUM(W8:W15)</f>
        <v>21344.9</v>
      </c>
      <c r="X16" s="69">
        <f>SUM(X8:X15)</f>
        <v>0</v>
      </c>
      <c r="Y16" s="71" t="e">
        <f>SUM(#REF!)</f>
        <v>#REF!</v>
      </c>
      <c r="Z16" s="72">
        <v>20725.794479021926</v>
      </c>
      <c r="AA16" s="151">
        <f>SUM(AA8:AA15)</f>
        <v>21384.992403495231</v>
      </c>
      <c r="AB16" s="69">
        <f>SUM(AB8:AB15)</f>
        <v>21240.989999999998</v>
      </c>
      <c r="AC16" s="66">
        <f t="shared" si="7"/>
        <v>-144.00240349523301</v>
      </c>
      <c r="AD16" s="144">
        <f t="shared" si="11"/>
        <v>0.99326619337626243</v>
      </c>
      <c r="AE16" s="139">
        <f>SUM(AE8:AE15)</f>
        <v>1</v>
      </c>
      <c r="AF16" s="123">
        <f t="shared" si="9"/>
        <v>22534.735000000001</v>
      </c>
      <c r="AG16" s="59">
        <f t="shared" si="12"/>
        <v>-72.001201747614687</v>
      </c>
      <c r="AH16" s="60">
        <f t="shared" si="13"/>
        <v>0.99681505542838822</v>
      </c>
      <c r="AJ16" s="56"/>
      <c r="AK16" s="57"/>
    </row>
    <row r="17" spans="1:37" ht="1.5" customHeight="1" x14ac:dyDescent="0.25">
      <c r="A17" s="27"/>
      <c r="B17" s="75"/>
      <c r="C17" s="75"/>
      <c r="D17" s="62"/>
      <c r="E17" s="62"/>
      <c r="F17" s="63"/>
      <c r="G17" s="63"/>
      <c r="H17" s="44">
        <v>20400.45</v>
      </c>
      <c r="I17" s="44"/>
      <c r="J17" s="44"/>
      <c r="K17" s="158"/>
      <c r="L17" s="154"/>
      <c r="M17" s="68"/>
      <c r="N17" s="63"/>
      <c r="O17" s="76">
        <f>N17-M17</f>
        <v>0</v>
      </c>
      <c r="P17" s="47" t="str">
        <f t="shared" si="1"/>
        <v/>
      </c>
      <c r="Q17" s="68"/>
      <c r="R17" s="168"/>
      <c r="S17" s="77">
        <f t="shared" si="2"/>
        <v>0</v>
      </c>
      <c r="T17" s="117" t="str">
        <f t="shared" si="3"/>
        <v/>
      </c>
      <c r="U17" s="130" t="e">
        <f>#REF!-U18</f>
        <v>#REF!</v>
      </c>
      <c r="V17" s="78"/>
      <c r="W17" s="63"/>
      <c r="X17" s="69"/>
      <c r="Y17" s="69"/>
      <c r="Z17" s="72"/>
      <c r="AA17" s="150"/>
      <c r="AB17" s="69"/>
      <c r="AC17" s="77">
        <f>AB17-AA17</f>
        <v>0</v>
      </c>
      <c r="AD17" s="143" t="str">
        <f t="shared" si="11"/>
        <v/>
      </c>
      <c r="AE17" s="140"/>
      <c r="AF17" s="123">
        <f t="shared" si="9"/>
        <v>0</v>
      </c>
      <c r="AG17" s="59"/>
      <c r="AH17" s="60" t="e">
        <f t="shared" si="13"/>
        <v>#DIV/0!</v>
      </c>
      <c r="AJ17" s="56"/>
    </row>
    <row r="18" spans="1:37" x14ac:dyDescent="0.25">
      <c r="A18" s="27" t="s">
        <v>34</v>
      </c>
      <c r="B18" s="75"/>
      <c r="C18" s="75"/>
      <c r="D18" s="62"/>
      <c r="E18" s="62">
        <v>17209.986666666668</v>
      </c>
      <c r="F18" s="63">
        <v>17702.440000000002</v>
      </c>
      <c r="G18" s="63">
        <v>19216.706666666665</v>
      </c>
      <c r="H18" s="63">
        <v>20400.45</v>
      </c>
      <c r="I18" s="64">
        <f t="shared" ref="I18:J18" si="14">I16-I19</f>
        <v>21449.263333333336</v>
      </c>
      <c r="J18" s="201">
        <f t="shared" si="14"/>
        <v>21470.185000000001</v>
      </c>
      <c r="K18" s="202">
        <f>K16-K19</f>
        <v>22093.35</v>
      </c>
      <c r="L18" s="156">
        <f t="shared" ref="L18:L19" si="15">(M18+Q18+AA18)/2</f>
        <v>21978.786201747615</v>
      </c>
      <c r="M18" s="79">
        <f>M16-M19</f>
        <v>137.46999999999997</v>
      </c>
      <c r="N18" s="63">
        <f>N16-N19</f>
        <v>137.46999999999997</v>
      </c>
      <c r="O18" s="76">
        <f>N18-M18</f>
        <v>0</v>
      </c>
      <c r="P18" s="47">
        <f t="shared" si="1"/>
        <v>1</v>
      </c>
      <c r="Q18" s="68">
        <f>Q16-Q19</f>
        <v>23024.11</v>
      </c>
      <c r="R18" s="167">
        <f>R16-R19</f>
        <v>23024.11</v>
      </c>
      <c r="S18" s="77">
        <f t="shared" si="2"/>
        <v>0</v>
      </c>
      <c r="T18" s="117">
        <f t="shared" si="3"/>
        <v>1</v>
      </c>
      <c r="U18" s="130" t="e">
        <f>U16-U19</f>
        <v>#REF!</v>
      </c>
      <c r="V18" s="80"/>
      <c r="W18" s="63">
        <f>W16-W19</f>
        <v>20318.11</v>
      </c>
      <c r="X18" s="63">
        <f>X16-X19</f>
        <v>0</v>
      </c>
      <c r="Y18" s="81"/>
      <c r="Z18" s="146">
        <v>19689.50475507083</v>
      </c>
      <c r="AA18" s="151">
        <f>AA16-AA19</f>
        <v>20795.992403495231</v>
      </c>
      <c r="AB18" s="69">
        <f>AB16-AB19</f>
        <v>20676.57</v>
      </c>
      <c r="AC18" s="77">
        <f>AB18-AA18</f>
        <v>-119.42240349523126</v>
      </c>
      <c r="AD18" s="143">
        <f t="shared" si="11"/>
        <v>0.99425743185618976</v>
      </c>
      <c r="AE18" s="140"/>
      <c r="AF18" s="123">
        <f t="shared" si="9"/>
        <v>21919.075000000001</v>
      </c>
      <c r="AG18" s="73">
        <f>+AF18-L18</f>
        <v>-59.711201747613813</v>
      </c>
      <c r="AH18" s="74">
        <f>AF18/L18</f>
        <v>0.99728323478833125</v>
      </c>
      <c r="AI18" s="55"/>
      <c r="AJ18" s="55"/>
      <c r="AK18" s="82"/>
    </row>
    <row r="19" spans="1:37" ht="15.75" thickBot="1" x14ac:dyDescent="0.3">
      <c r="A19" s="83" t="s">
        <v>35</v>
      </c>
      <c r="B19" s="84"/>
      <c r="C19" s="85"/>
      <c r="D19" s="86"/>
      <c r="E19" s="86">
        <v>516.67999999999995</v>
      </c>
      <c r="F19" s="87">
        <v>606.09333333333336</v>
      </c>
      <c r="G19" s="87">
        <v>964.80333333333328</v>
      </c>
      <c r="H19" s="88">
        <v>921.44999999999993</v>
      </c>
      <c r="I19" s="88">
        <v>1153.7733333333333</v>
      </c>
      <c r="J19" s="88">
        <v>794.28</v>
      </c>
      <c r="K19" s="203">
        <v>722.48</v>
      </c>
      <c r="L19" s="157">
        <f t="shared" si="15"/>
        <v>627.95000000000005</v>
      </c>
      <c r="M19" s="89">
        <v>8.4</v>
      </c>
      <c r="N19" s="87">
        <v>8.4</v>
      </c>
      <c r="O19" s="90">
        <f>N19-M19</f>
        <v>0</v>
      </c>
      <c r="P19" s="91">
        <f t="shared" si="1"/>
        <v>1</v>
      </c>
      <c r="Q19" s="89">
        <v>658.5</v>
      </c>
      <c r="R19" s="169">
        <v>658.5</v>
      </c>
      <c r="S19" s="92">
        <f t="shared" si="2"/>
        <v>0</v>
      </c>
      <c r="T19" s="119">
        <f t="shared" si="3"/>
        <v>1</v>
      </c>
      <c r="U19" s="131">
        <v>851</v>
      </c>
      <c r="V19" s="132"/>
      <c r="W19" s="133">
        <v>1026.79</v>
      </c>
      <c r="X19" s="133">
        <f>W19*(W$22/W$16)</f>
        <v>0</v>
      </c>
      <c r="Y19" s="134"/>
      <c r="Z19" s="147">
        <v>1036.2897239510964</v>
      </c>
      <c r="AA19" s="152">
        <v>589</v>
      </c>
      <c r="AB19" s="135">
        <v>564.41999999999996</v>
      </c>
      <c r="AC19" s="136">
        <f>AB19-AA19</f>
        <v>-24.580000000000041</v>
      </c>
      <c r="AD19" s="145">
        <f t="shared" si="11"/>
        <v>0.95826825127334458</v>
      </c>
      <c r="AE19" s="141"/>
      <c r="AF19" s="124">
        <f t="shared" si="9"/>
        <v>615.66</v>
      </c>
      <c r="AG19" s="93">
        <f>+AF19-L19</f>
        <v>-12.290000000000077</v>
      </c>
      <c r="AH19" s="94">
        <f>AF19/L19</f>
        <v>0.98042837805557759</v>
      </c>
      <c r="AI19" s="55"/>
      <c r="AJ19" s="55"/>
      <c r="AK19" s="82"/>
    </row>
    <row r="20" spans="1:37" x14ac:dyDescent="0.25">
      <c r="Q20" s="95"/>
    </row>
    <row r="21" spans="1:37" hidden="1" x14ac:dyDescent="0.25">
      <c r="A21" s="96" t="s">
        <v>36</v>
      </c>
      <c r="N21">
        <f>N19/N16</f>
        <v>5.7585521354630846E-2</v>
      </c>
    </row>
    <row r="22" spans="1:37" hidden="1" x14ac:dyDescent="0.25">
      <c r="A22" s="97" t="s">
        <v>37</v>
      </c>
      <c r="B22" s="98"/>
      <c r="C22" s="98"/>
      <c r="D22" s="98"/>
      <c r="E22" s="98"/>
      <c r="F22" s="98"/>
      <c r="G22" s="98"/>
      <c r="H22" s="98"/>
      <c r="I22" s="98"/>
      <c r="J22" s="99">
        <f>J23+J24</f>
        <v>21321.9</v>
      </c>
      <c r="K22" s="204"/>
      <c r="L22" s="99"/>
      <c r="M22" s="99">
        <f>M23+M24</f>
        <v>569.38</v>
      </c>
      <c r="N22" s="100">
        <f>N23+N24</f>
        <v>725.26</v>
      </c>
      <c r="O22" s="99"/>
      <c r="P22" s="99"/>
      <c r="T22" s="99"/>
      <c r="U22" s="101"/>
      <c r="V22" s="101"/>
      <c r="W22" s="102"/>
      <c r="X22" s="101"/>
      <c r="Y22" s="101"/>
      <c r="Z22" s="101"/>
      <c r="AA22" s="101"/>
      <c r="AB22" s="101"/>
      <c r="AC22" s="101"/>
      <c r="AD22" s="102"/>
      <c r="AF22" s="103" t="e">
        <f>AF23+AF24</f>
        <v>#REF!</v>
      </c>
      <c r="AG22" s="104"/>
      <c r="AH22" s="105" t="e">
        <f>AF22/J22</f>
        <v>#REF!</v>
      </c>
    </row>
    <row r="23" spans="1:37" hidden="1" x14ac:dyDescent="0.25">
      <c r="A23" s="98" t="s">
        <v>34</v>
      </c>
      <c r="B23" s="98"/>
      <c r="C23" s="98"/>
      <c r="D23" s="98"/>
      <c r="E23" s="98">
        <v>17209.986666666668</v>
      </c>
      <c r="F23" s="98"/>
      <c r="G23" s="98"/>
      <c r="H23" s="98"/>
      <c r="I23" s="98"/>
      <c r="J23" s="99">
        <v>20400.45</v>
      </c>
      <c r="K23" s="204"/>
      <c r="L23" s="99"/>
      <c r="M23" s="99">
        <v>540.27</v>
      </c>
      <c r="N23" s="100">
        <v>663.22</v>
      </c>
      <c r="O23" s="99">
        <f>M23-N23</f>
        <v>-122.95000000000005</v>
      </c>
      <c r="P23" s="99">
        <f t="shared" ref="P23:P24" si="16">N23/M23</f>
        <v>1.2275713994854425</v>
      </c>
      <c r="T23" s="99"/>
      <c r="U23" s="101"/>
      <c r="V23" s="101"/>
      <c r="W23" s="102"/>
      <c r="X23" s="101"/>
      <c r="Y23" s="101"/>
      <c r="Z23" s="101"/>
      <c r="AA23" s="101"/>
      <c r="AB23" s="101"/>
      <c r="AC23" s="101"/>
      <c r="AD23" s="102"/>
      <c r="AF23" s="103" t="e">
        <f>SUM(N23,#REF!,#REF!,W23)/3</f>
        <v>#REF!</v>
      </c>
      <c r="AG23" s="104" t="e">
        <f>+AF23-J23</f>
        <v>#REF!</v>
      </c>
      <c r="AH23" s="105" t="e">
        <f>AF23/J23</f>
        <v>#REF!</v>
      </c>
    </row>
    <row r="24" spans="1:37" ht="15" hidden="1" customHeight="1" x14ac:dyDescent="0.25">
      <c r="A24" s="98" t="s">
        <v>35</v>
      </c>
      <c r="B24" s="98"/>
      <c r="C24" s="98"/>
      <c r="D24" s="98"/>
      <c r="E24" s="98">
        <v>516.67999999999995</v>
      </c>
      <c r="F24" s="98"/>
      <c r="G24" s="98"/>
      <c r="H24" s="98"/>
      <c r="I24" s="98"/>
      <c r="J24" s="99">
        <v>921.44999999999993</v>
      </c>
      <c r="K24" s="204"/>
      <c r="L24" s="99"/>
      <c r="M24" s="99">
        <v>29.11</v>
      </c>
      <c r="N24" s="100">
        <v>62.04</v>
      </c>
      <c r="O24" s="99">
        <f>M24-N24</f>
        <v>-32.93</v>
      </c>
      <c r="P24" s="99">
        <f t="shared" si="16"/>
        <v>2.131226382686362</v>
      </c>
      <c r="T24" s="99"/>
      <c r="U24" s="101"/>
      <c r="V24" s="101"/>
      <c r="W24" s="102"/>
      <c r="X24" s="101"/>
      <c r="Y24" s="101"/>
      <c r="Z24" s="101"/>
      <c r="AA24" s="101"/>
      <c r="AB24" s="101"/>
      <c r="AC24" s="101"/>
      <c r="AD24" s="102"/>
      <c r="AF24" s="103" t="e">
        <f>SUM(N24,#REF!,#REF!,W24)/3</f>
        <v>#REF!</v>
      </c>
      <c r="AG24" s="104" t="e">
        <f>+AF24-J24</f>
        <v>#REF!</v>
      </c>
      <c r="AH24" s="105" t="e">
        <f>AF24/J24</f>
        <v>#REF!</v>
      </c>
    </row>
    <row r="25" spans="1:37" x14ac:dyDescent="0.25">
      <c r="B25" s="2"/>
      <c r="C25" s="2"/>
      <c r="D25" s="2"/>
      <c r="E25" s="2"/>
      <c r="F25" s="2"/>
      <c r="G25" s="2"/>
      <c r="H25" s="2"/>
      <c r="I25" s="2"/>
      <c r="J25" s="2"/>
      <c r="L25" s="2"/>
      <c r="M25" s="2"/>
      <c r="N25" s="2"/>
      <c r="P25" s="95"/>
      <c r="Q25" s="2"/>
      <c r="S25" s="2"/>
      <c r="T25" s="2"/>
    </row>
    <row r="26" spans="1:37" x14ac:dyDescent="0.25">
      <c r="A26" s="106" t="s">
        <v>38</v>
      </c>
      <c r="B26" s="107"/>
      <c r="C26" s="107"/>
      <c r="D26" s="107"/>
      <c r="E26" s="107"/>
      <c r="F26" s="2"/>
      <c r="G26" s="2"/>
      <c r="H26" s="2"/>
      <c r="I26" s="2"/>
      <c r="J26" s="2"/>
      <c r="L26" s="2"/>
      <c r="N26" s="108"/>
      <c r="T26" s="82"/>
    </row>
    <row r="27" spans="1:37" x14ac:dyDescent="0.25">
      <c r="A27" s="106"/>
      <c r="T27" s="82"/>
    </row>
    <row r="28" spans="1:37" x14ac:dyDescent="0.25">
      <c r="A28" s="109" t="s">
        <v>46</v>
      </c>
      <c r="T28" s="82"/>
    </row>
    <row r="29" spans="1:37" x14ac:dyDescent="0.25">
      <c r="A29" s="110"/>
      <c r="T29" s="82"/>
      <c r="AA29" s="112"/>
    </row>
    <row r="30" spans="1:37" x14ac:dyDescent="0.25">
      <c r="T30" s="57"/>
      <c r="AH30" s="57"/>
    </row>
    <row r="31" spans="1:37" x14ac:dyDescent="0.25">
      <c r="I31" s="82"/>
      <c r="V31" s="111"/>
      <c r="W31" s="111"/>
      <c r="AD31" s="57"/>
      <c r="AF31" s="57"/>
    </row>
  </sheetData>
  <mergeCells count="10">
    <mergeCell ref="J4:J6"/>
    <mergeCell ref="M4:P4"/>
    <mergeCell ref="Q4:T4"/>
    <mergeCell ref="U4:AE4"/>
    <mergeCell ref="AF4:AH4"/>
    <mergeCell ref="M5:P5"/>
    <mergeCell ref="U5:AE5"/>
    <mergeCell ref="AF5:AH5"/>
    <mergeCell ref="L4:L6"/>
    <mergeCell ref="K4:K6"/>
  </mergeCells>
  <printOptions horizontalCentered="1"/>
  <pageMargins left="0.5" right="0.5" top="0.5" bottom="0.5" header="0.05" footer="0.05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Cal State L.A.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2016-11-30T16:47:37Z</cp:lastPrinted>
  <dcterms:created xsi:type="dcterms:W3CDTF">2016-10-18T18:49:15Z</dcterms:created>
  <dcterms:modified xsi:type="dcterms:W3CDTF">2020-11-19T00:27:04Z</dcterms:modified>
</cp:coreProperties>
</file>